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mc:AlternateContent xmlns:mc="http://schemas.openxmlformats.org/markup-compatibility/2006">
    <mc:Choice Requires="x15">
      <x15ac:absPath xmlns:x15ac="http://schemas.microsoft.com/office/spreadsheetml/2010/11/ac" url="/Users/mohanganadal/Data Company/Avisk GHG Emisstion Calculator/backend/"/>
    </mc:Choice>
  </mc:AlternateContent>
  <xr:revisionPtr revIDLastSave="0" documentId="13_ncr:1_{D29CC269-8A61-9240-B924-6CF1A980C706}" xr6:coauthVersionLast="47" xr6:coauthVersionMax="47" xr10:uidLastSave="{00000000-0000-0000-0000-000000000000}"/>
  <bookViews>
    <workbookView xWindow="0" yWindow="760" windowWidth="34560" windowHeight="20360" activeTab="1" xr2:uid="{00000000-000D-0000-FFFF-FFFF00000000}"/>
  </bookViews>
  <sheets>
    <sheet name="Introduction" sheetId="22" r:id="rId1"/>
    <sheet name="Start Here" sheetId="1" r:id="rId2"/>
    <sheet name="Activity Data" sheetId="2" r:id="rId3"/>
    <sheet name="Summary" sheetId="4" r:id="rId4"/>
    <sheet name="Equivalency Statements" sheetId="20" r:id="rId5"/>
    <sheet name="SOURCE - PRODUCT MATRIX" sheetId="13" r:id="rId6"/>
    <sheet name="Settings" sheetId="3" r:id="rId7"/>
    <sheet name="SOURCE - CHINA EF CALCS" sheetId="17" r:id="rId8"/>
    <sheet name="SOURCE - OTHER EF CALCS" sheetId="19" r:id="rId9"/>
    <sheet name="TAXONOMIES" sheetId="18" r:id="rId10"/>
    <sheet name="Revisions" sheetId="5" r:id="rId11"/>
    <sheet name="Reference - Custom Messages" sheetId="6" r:id="rId12"/>
    <sheet name="Reference - Lookup and Unit" sheetId="7" r:id="rId13"/>
    <sheet name="Reference - EF Fuel Use" sheetId="8" r:id="rId14"/>
    <sheet name="Reference - EF Road" sheetId="9" r:id="rId15"/>
    <sheet name="Reference - EF Freight" sheetId="10" r:id="rId16"/>
    <sheet name="Reference - EF Public" sheetId="11" r:id="rId17"/>
  </sheets>
  <definedNames>
    <definedName name="Dynamic_message">'Activity Data'!$K$6</definedName>
    <definedName name="Ref_DD_ActivityData">'Reference - Lookup and Unit'!$A$51:$A$54</definedName>
    <definedName name="Ref_DD_ActivityData_Rail">'Reference - Lookup and Unit'!$A$51:$A$57</definedName>
    <definedName name="Ref_DD_Columns">'Reference - Lookup and Unit'!$A$112:$A$123</definedName>
    <definedName name="Ref_DD_DistanceUnit">'Reference - Lookup and Unit'!$A$17:$A$18</definedName>
    <definedName name="Ref_DD_Fuel_Units">'Reference - Lookup and Unit'!$A$4:$A$10</definedName>
    <definedName name="Ref_DD_Fuels">'Reference - EF Fuel Use'!$A$4:$A$15</definedName>
    <definedName name="Ref_DD_IPCC_GWP">'Reference - Lookup and Unit'!$A$85:$A$88</definedName>
    <definedName name="Ref_DD_MasterUnits">'Reference - Lookup and Unit'!$A$73:$A$80</definedName>
    <definedName name="Ref_DD_NA">'Reference - Lookup and Unit'!$A$68</definedName>
    <definedName name="Ref_DD_NonUK">'Reference - Lookup and Unit'!$A$52:$A$57</definedName>
    <definedName name="Ref_DD_Numerator">'Reference - Lookup and Unit'!$A$11:$A$16</definedName>
    <definedName name="Ref_DD_PasengerDistanceUnits">'Reference - Lookup and Unit'!$A$29:$A$30</definedName>
    <definedName name="Ref_DD_Region">'Reference - Lookup and Unit'!$A$36:$A$38</definedName>
    <definedName name="Ref_DD_Scope">'Reference - Lookup and Unit'!$A$63:$A$64</definedName>
    <definedName name="Ref_DD_Scope3">'Reference - Lookup and Unit'!$A$53:$A$57</definedName>
    <definedName name="Ref_DD_TransportMode">'Reference - Lookup and Unit'!$A$43:$A$46</definedName>
    <definedName name="Ref_DD_vehicle_FuelUse">'Reference - EF Fuel Use'!$A$44:$A$146</definedName>
    <definedName name="Ref_DD_vehicle_FuelUse_Other">'Reference - EF Fuel Use'!$A$147:$A$158</definedName>
    <definedName name="Ref_DD_vehicle_FuelUse_Other_AirCraft">'Reference - EF Fuel Use'!$A$158</definedName>
    <definedName name="Ref_DD_vehicle_FuelUse_Other_Rail">'Reference - EF Fuel Use'!$A$147:$A$148</definedName>
    <definedName name="Ref_DD_vehicle_FuelUse_Other_Road">'Reference - EF Fuel Use'!$A$149:$A$153</definedName>
    <definedName name="Ref_DD_vehicle_FuelUse_Other_Water">'Reference - EF Fuel Use'!$A$154:$A$157</definedName>
    <definedName name="Ref_DD_vehicle_FuelUse_UK">'Reference - EF Fuel Use'!$A$44:$A$55</definedName>
    <definedName name="Ref_DD_vehicle_FuelUse_UK_AirCraft">'Reference - EF Fuel Use'!$A$55</definedName>
    <definedName name="Ref_DD_vehicle_FuelUse_UK_Rail">'Reference - EF Fuel Use'!$A$44:$A$45</definedName>
    <definedName name="Ref_DD_vehicle_FuelUse_UK_Road">'Reference - EF Fuel Use'!$A$46:$A$50</definedName>
    <definedName name="Ref_DD_vehicle_FuelUse_UK_Water">'Reference - EF Fuel Use'!$A$51:$A$54</definedName>
    <definedName name="Ref_DD_vehicle_FuelUse_US">'Reference - EF Fuel Use'!$A$56:$A$146</definedName>
    <definedName name="Ref_DD_vehicle_FuelUse_US_Rail">'Reference - EF Fuel Use'!$A$56</definedName>
    <definedName name="Ref_DD_vehicle_FuelUse_US_Road">'Reference - EF Fuel Use'!$A$57:$A$143</definedName>
    <definedName name="Ref_DD_vehicle_FuelUse_US_Water">'Reference - EF Fuel Use'!$A$144:$A$146</definedName>
    <definedName name="Ref_DD_vehicle_Passenger_Other">'Reference - EF Public'!$A$4:$A$22</definedName>
    <definedName name="Ref_DD_vehicle_Passenger_Other_AirCraft">'Reference - EF Public'!$A$4:$A$12</definedName>
    <definedName name="Ref_DD_vehicle_Passenger_Other_Rail">'Reference - EF Public'!$A$13:$A$17</definedName>
    <definedName name="Ref_DD_vehicle_Passenger_Other_Road">'Reference - EF Public'!$A$18:$A$21</definedName>
    <definedName name="Ref_DD_vehicle_Passenger_Other_Water">'Reference - EF Public'!$A$22</definedName>
    <definedName name="Ref_DD_vehicle_Passenger_UK">'Reference - EF Public'!$A$23:$A$41</definedName>
    <definedName name="Ref_DD_vehicle_Passenger_UK_AirCraft">'Reference - EF Public'!$A$23:$A$31</definedName>
    <definedName name="Ref_DD_vehicle_Passenger_UK_Rail">'Reference - EF Public'!$A$32:$A$36</definedName>
    <definedName name="Ref_DD_vehicle_Passenger_UK_Road">'Reference - EF Public'!$A$37:$A$40</definedName>
    <definedName name="Ref_DD_vehicle_Passenger_UK_Water">'Reference - EF Public'!$A$41</definedName>
    <definedName name="Ref_DD_vehicle_Passenger_US">'Reference - EF Public'!$A$42:$A$60</definedName>
    <definedName name="Ref_DD_vehicle_Passenger_US_Aircraft">'Reference - EF Public'!$A$42:$A$50</definedName>
    <definedName name="Ref_DD_vehicle_Passenger_US_Rail">'Reference - EF Public'!$A$51:$A$55</definedName>
    <definedName name="Ref_DD_vehicle_Passenger_US_Road">'Reference - EF Public'!$A$56:$A$59</definedName>
    <definedName name="Ref_DD_vehicle_Passenger_US_Water">'Reference - EF Public'!$A$60</definedName>
    <definedName name="Ref_DD_vehicle_vehicleDistance_Other">'Reference - EF Road'!$A$4:$A$86</definedName>
    <definedName name="Ref_DD_vehicle_vehicleDistance_Other_Road">'Reference - EF Road'!$A$4:$A$86</definedName>
    <definedName name="Ref_DD_vehicle_vehicleDistance_UK">'Reference - EF Road'!$A$174:$A$222</definedName>
    <definedName name="Ref_DD_vehicle_vehicleDistance_UK_Road">'Reference - EF Road'!$A$174:$A$222</definedName>
    <definedName name="Ref_DD_vehicle_vehicleDistance_US">'Reference - EF Road'!$A$87:$A$169</definedName>
    <definedName name="Ref_DD_vehicle_vehicleDistance_US_Road">'Reference - EF Road'!$A$87:$A$169</definedName>
    <definedName name="Ref_DD_vehicle_WeightDistance_Other">'Reference - EF Freight'!$A$4:$A$28</definedName>
    <definedName name="Ref_DD_vehicle_WeightDistance_Other_Aircraft">'Reference - EF Freight'!$A$4:$A$6</definedName>
    <definedName name="Ref_DD_vehicle_WeightDistance_Other_Rail">'Reference - EF Freight'!$A$7</definedName>
    <definedName name="Ref_DD_vehicle_WeightDistance_Other_Road">'Reference - EF Freight'!$A$8:$A$19</definedName>
    <definedName name="Ref_DD_vehicle_WeightDistance_Other_Water">'Reference - EF Freight'!$A$20:$A$28</definedName>
    <definedName name="Ref_DD_vehicle_WeightDistance_UK">'Reference - EF Freight'!$A$29:$A$57</definedName>
    <definedName name="Ref_DD_vehicle_WeightDistance_UK_Aircraft">'Reference - EF Freight'!$A$29:$A$31</definedName>
    <definedName name="Ref_DD_vehicle_WeightDistance_UK_Rail">'Reference - EF Freight'!$A$32</definedName>
    <definedName name="Ref_DD_vehicle_WeightDistance_UK_Road">'Reference - EF Freight'!$A$33:$A$48</definedName>
    <definedName name="Ref_DD_vehicle_WeightDistance_UK_Water">'Reference - EF Freight'!$A$49:$A$57</definedName>
    <definedName name="Ref_DD_vehicle_WeightDistance_US">'Reference - EF Freight'!$A$58:$A$82</definedName>
    <definedName name="Ref_DD_vehicle_WeightDistance_US_AirCraft">'Reference - EF Freight'!$A$58:$A$60</definedName>
    <definedName name="Ref_DD_vehicle_WeightDistance_US_Rail">'Reference - EF Freight'!$A$61</definedName>
    <definedName name="Ref_DD_vehicle_WeightDistance_US_Road">'Reference - EF Freight'!$A$62:$A$73</definedName>
    <definedName name="Ref_DD_vehicle_WeightDistance_US_Water">'Reference - EF Freight'!$A$74:$A$82</definedName>
    <definedName name="Ref_DD_WeightDistanceUnits">'Reference - Lookup and Unit'!$A$25:$A$28</definedName>
    <definedName name="Ref_EF_ByFuel">'Reference - EF Fuel Use'!$A$3:$I$39</definedName>
    <definedName name="Ref_EF_ByFuel_CH4_Other">'Reference - EF Fuel Use'!$A$147:$J$158</definedName>
    <definedName name="Ref_EF_ByFuel_CH4_UK">'Reference - EF Fuel Use'!$A$44:$J$55</definedName>
    <definedName name="Ref_EF_ByFuel_CH4_US">'Reference - EF Fuel Use'!$A$56:$J$146</definedName>
    <definedName name="Ref_EF_ByFuel_Other">'Reference - EF Fuel Use'!$A$4:$I$15</definedName>
    <definedName name="Ref_EF_ByFuel_UK">'Reference - EF Fuel Use'!$A$16:$I$27</definedName>
    <definedName name="Ref_EF_ByFuel_US">'Reference - EF Fuel Use'!$A$28:$I$39</definedName>
    <definedName name="Ref_EF_Fuel_Use">'Reference - EF Fuel Use'!$A$43:$J$146</definedName>
    <definedName name="Ref_EF_IPCC_GWP_2001">'Reference - Lookup and Unit'!$B$97:$C$100</definedName>
    <definedName name="Ref_EF_IPCC_GWP_2007">'Reference - Lookup and Unit'!$B$101:$C$104</definedName>
    <definedName name="Ref_EF_IPCC_GWP_2014">'Reference - Lookup and Unit'!$B$105:$C$108</definedName>
    <definedName name="Ref_EF_IPCC_GWP_95">'Reference - Lookup and Unit'!$B$93:$C$96</definedName>
    <definedName name="Ref_EF_Public_Transport">'Reference - EF Public'!$A$3:$N$60</definedName>
    <definedName name="Ref_EF_Public_Transport_Other">'Reference - EF Public'!$A$4:$N$22</definedName>
    <definedName name="Ref_EF_Public_Transport_UK">'Reference - EF Public'!$A$23:$N$41</definedName>
    <definedName name="Ref_EF_Public_Transport_US">'Reference - EF Public'!$A$42:$N$60</definedName>
    <definedName name="Ref_EF_Vehicle_Distance">'Reference - EF Road'!$A$3:$R$86</definedName>
    <definedName name="Ref_EF_Vehicle_Distance_Other">'Reference - EF Road'!$A$3:$R$86</definedName>
    <definedName name="Ref_EF_Vehicle_Distance_UK">'Reference - EF Road'!$A$173:$N$222</definedName>
    <definedName name="Ref_EF_Vehicle_Distance_US">'Reference - EF Road'!$A$87:$R$169</definedName>
    <definedName name="Ref_EF_Weight_Distance">'Reference - EF Freight'!$A$3:$I$82</definedName>
    <definedName name="Ref_EF_Weight_Distance_CH4">'Reference - EF Freight'!$A$86:$J$94</definedName>
    <definedName name="Ref_EF_Weight_Distance_CH4_Other">'Reference - EF Freight'!$A$95:$J$98</definedName>
    <definedName name="Ref_EF_Weight_Distance_CH4_UK">'Reference - EF Freight'!$A$87:$J$90</definedName>
    <definedName name="Ref_EF_Weight_Distance_CH4_US">'Reference - EF Freight'!$A$91:$J$94</definedName>
    <definedName name="Ref_EF_Weight_Distance_Other">'Reference - EF Freight'!$A$4:$I$28</definedName>
    <definedName name="Ref_EF_Weight_Distance_UK">'Reference - EF Freight'!$A$29:$I$57</definedName>
    <definedName name="Ref_EF_Weight_Distance_US">'Reference - EF Freight'!$A$58:$I$82</definedName>
    <definedName name="Ref_From_Units">'Reference - Lookup and Unit'!$A$4:$A$30</definedName>
    <definedName name="Ref_FuelUseVehicle_Other">#REF!</definedName>
    <definedName name="Ref_FuelUseVehicle_Other_Rail">#REF!</definedName>
    <definedName name="Ref_FuelUseVehicle_Other_Road">#REF!</definedName>
    <definedName name="Ref_FuelUseVehicle_Other_Water">#REF!</definedName>
    <definedName name="Ref_FuelUseVehicle_UK">'Reference - EF Fuel Use'!$A$44:$A$53</definedName>
    <definedName name="Ref_FuelUseVehicle_UK_Rail">'Reference - EF Fuel Use'!$A$44</definedName>
    <definedName name="Ref_FuelUseVehicle_UK_Road">'Reference - EF Fuel Use'!$A$46:$A$49</definedName>
    <definedName name="Ref_FuelUseVehicle_UK_Water">'Reference - EF Fuel Use'!$A$51:$A$53</definedName>
    <definedName name="Ref_FuelUseVehicle_US">'Reference - EF Fuel Use'!$A$56:$A$146</definedName>
    <definedName name="Ref_FuelUseVehicle_US_Rail">'Reference - EF Fuel Use'!$A$56</definedName>
    <definedName name="Ref_FuelUseVehicle_US_Road">'Reference - EF Fuel Use'!$A$57:$A$143</definedName>
    <definedName name="Ref_FuelUseVehicle_US_water">'Reference - EF Fuel Use'!$A$144:$A$146</definedName>
    <definedName name="Ref_Master_Unit_Table">'Reference - Lookup and Unit'!$B$4:$AB$30</definedName>
    <definedName name="Ref_Message_configure">'Reference - Custom Messages'!$A$4:$J$43</definedName>
    <definedName name="REF_To_Unit">'Reference - Lookup and Unit'!$B$3:$AB$3</definedName>
    <definedName name="Ref_Total_Emission">'Activity Data'!$T$111</definedName>
    <definedName name="Ref_Total_Emission_Biomass">'Activity Data'!$U$111</definedName>
    <definedName name="Set_DD_Vehicle_Units">Settings!$H$30:$H$35</definedName>
    <definedName name="Setting_IPCC_GWP_VERSION">Settings!$B$11</definedName>
    <definedName name="Settings_Custom_Fuels">Settings!$B$18:$B$23</definedName>
    <definedName name="Settings_Custom_Vehicle">Settings!$B$30:$B$35</definedName>
    <definedName name="Tbl_Activity_Heading">'Activity Data'!$B$9:$U$10</definedName>
    <definedName name="Tbl_Fuel_Settings">Settings!$B$16:$I$23</definedName>
    <definedName name="Tbl_User_data">'Activity Data'!$B$11:$U$110</definedName>
    <definedName name="Tbl_vehical_Settings">Settings!$B$28:$I$35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5" i="4" l="1"/>
  <c r="B15" i="4"/>
  <c r="I6" i="2"/>
  <c r="J11" i="2" s="1"/>
  <c r="A74" i="7"/>
  <c r="A77" i="7"/>
  <c r="A78" i="7"/>
  <c r="A79" i="7"/>
  <c r="A80" i="7"/>
  <c r="H8" i="13"/>
  <c r="H7" i="13"/>
  <c r="H6" i="13"/>
  <c r="H35" i="13"/>
  <c r="H11" i="13"/>
  <c r="H10" i="13"/>
  <c r="H9" i="13"/>
  <c r="H21" i="13"/>
  <c r="H34" i="13"/>
  <c r="H30" i="13"/>
  <c r="H22" i="13"/>
  <c r="H36" i="13"/>
  <c r="H5" i="13"/>
  <c r="H3" i="13"/>
  <c r="H4" i="13"/>
  <c r="H20" i="13"/>
  <c r="H18" i="13"/>
  <c r="H14" i="13"/>
  <c r="H19" i="13"/>
  <c r="H17" i="13"/>
  <c r="H13" i="13"/>
  <c r="H16" i="13"/>
  <c r="H12" i="13"/>
  <c r="H15" i="13"/>
  <c r="H33" i="13"/>
  <c r="H32" i="13"/>
  <c r="H31" i="13"/>
  <c r="H27" i="13"/>
  <c r="H26" i="13"/>
  <c r="H24" i="13"/>
  <c r="H23" i="13"/>
  <c r="H25" i="13"/>
  <c r="H28" i="13"/>
  <c r="H29" i="13"/>
  <c r="W12" i="2"/>
  <c r="J15" i="2" l="1"/>
  <c r="J16" i="2"/>
  <c r="J14" i="2"/>
  <c r="J17" i="2"/>
  <c r="J18" i="2"/>
  <c r="J19" i="2"/>
  <c r="J12" i="2"/>
  <c r="J20" i="2"/>
  <c r="J13" i="2"/>
  <c r="AT11" i="2"/>
  <c r="AZ11" i="2"/>
  <c r="BA11" i="2"/>
  <c r="BB11" i="2"/>
  <c r="BC11" i="2"/>
  <c r="BD11" i="2"/>
  <c r="BE11" i="2"/>
  <c r="BF11" i="2"/>
  <c r="BH11" i="2"/>
  <c r="BJ11" i="2"/>
  <c r="BL11" i="2"/>
  <c r="BN11" i="2"/>
  <c r="BO11" i="2"/>
  <c r="BP11" i="2"/>
  <c r="BQ11" i="2"/>
  <c r="BR11" i="2"/>
  <c r="BS11" i="2"/>
  <c r="BT11" i="2"/>
  <c r="BU11" i="2"/>
  <c r="BV11" i="2"/>
  <c r="BW11" i="2"/>
  <c r="BX11" i="2"/>
  <c r="BY11" i="2"/>
  <c r="CC11" i="2"/>
  <c r="CG11" i="2"/>
  <c r="CK11" i="2"/>
  <c r="CO11" i="2"/>
  <c r="CP11" i="2"/>
  <c r="CR11" i="2"/>
  <c r="AT12" i="2"/>
  <c r="AZ12" i="2"/>
  <c r="BA12" i="2"/>
  <c r="BB12" i="2"/>
  <c r="BC12" i="2"/>
  <c r="BD12" i="2"/>
  <c r="BE12" i="2"/>
  <c r="BF12" i="2"/>
  <c r="BH12" i="2"/>
  <c r="BJ12" i="2"/>
  <c r="BL12" i="2"/>
  <c r="BN12" i="2"/>
  <c r="BO12" i="2"/>
  <c r="BP12" i="2"/>
  <c r="BQ12" i="2"/>
  <c r="BR12" i="2"/>
  <c r="BS12" i="2"/>
  <c r="BT12" i="2"/>
  <c r="BU12" i="2"/>
  <c r="BV12" i="2"/>
  <c r="BW12" i="2"/>
  <c r="BX12" i="2"/>
  <c r="BY12" i="2"/>
  <c r="CA12" i="2"/>
  <c r="CC12" i="2"/>
  <c r="CE12" i="2"/>
  <c r="CG12" i="2"/>
  <c r="CI12" i="2"/>
  <c r="CK12" i="2"/>
  <c r="CM12" i="2"/>
  <c r="CO12" i="2"/>
  <c r="CP12" i="2"/>
  <c r="CR12" i="2"/>
  <c r="AT13" i="2"/>
  <c r="AZ13" i="2"/>
  <c r="BA13" i="2"/>
  <c r="BB13" i="2"/>
  <c r="BC13" i="2"/>
  <c r="BD13" i="2"/>
  <c r="BE13" i="2"/>
  <c r="BF13" i="2"/>
  <c r="BH13" i="2"/>
  <c r="BJ13" i="2"/>
  <c r="BL13" i="2"/>
  <c r="BN13" i="2"/>
  <c r="BO13" i="2"/>
  <c r="BP13" i="2"/>
  <c r="BQ13" i="2"/>
  <c r="BR13" i="2"/>
  <c r="BS13" i="2"/>
  <c r="BT13" i="2"/>
  <c r="BU13" i="2"/>
  <c r="BV13" i="2"/>
  <c r="BW13" i="2"/>
  <c r="BX13" i="2"/>
  <c r="BY13" i="2"/>
  <c r="CC13" i="2"/>
  <c r="CG13" i="2"/>
  <c r="CK13" i="2"/>
  <c r="CO13" i="2"/>
  <c r="CP13" i="2"/>
  <c r="CR13" i="2"/>
  <c r="AT14" i="2"/>
  <c r="AZ14" i="2"/>
  <c r="BA14" i="2"/>
  <c r="BB14" i="2"/>
  <c r="BC14" i="2"/>
  <c r="BD14" i="2"/>
  <c r="BE14" i="2"/>
  <c r="BF14" i="2"/>
  <c r="BH14" i="2"/>
  <c r="BJ14" i="2"/>
  <c r="BL14" i="2"/>
  <c r="BN14" i="2"/>
  <c r="BO14" i="2"/>
  <c r="BP14" i="2"/>
  <c r="BQ14" i="2"/>
  <c r="BR14" i="2"/>
  <c r="BS14" i="2"/>
  <c r="BT14" i="2"/>
  <c r="BU14" i="2"/>
  <c r="BV14" i="2"/>
  <c r="BW14" i="2"/>
  <c r="BX14" i="2"/>
  <c r="BY14" i="2"/>
  <c r="BZ14" i="2"/>
  <c r="CB14" i="2"/>
  <c r="CC14" i="2"/>
  <c r="CD14" i="2"/>
  <c r="CF14" i="2"/>
  <c r="CG14" i="2"/>
  <c r="CH14" i="2"/>
  <c r="CJ14" i="2"/>
  <c r="CK14" i="2"/>
  <c r="CO14" i="2"/>
  <c r="CP14" i="2"/>
  <c r="CR14" i="2"/>
  <c r="AT15" i="2"/>
  <c r="AZ15" i="2"/>
  <c r="BA15" i="2"/>
  <c r="BB15" i="2"/>
  <c r="BC15" i="2"/>
  <c r="BD15" i="2"/>
  <c r="BE15" i="2"/>
  <c r="BF15" i="2"/>
  <c r="BH15" i="2"/>
  <c r="BJ15" i="2"/>
  <c r="BL15" i="2"/>
  <c r="BN15" i="2"/>
  <c r="BO15" i="2"/>
  <c r="BP15" i="2"/>
  <c r="BQ15" i="2"/>
  <c r="BR15" i="2"/>
  <c r="BS15" i="2"/>
  <c r="BT15" i="2"/>
  <c r="BU15" i="2"/>
  <c r="BV15" i="2"/>
  <c r="BW15" i="2"/>
  <c r="BX15" i="2"/>
  <c r="BY15" i="2"/>
  <c r="CA15" i="2"/>
  <c r="CB15" i="2"/>
  <c r="CC15" i="2"/>
  <c r="CE15" i="2"/>
  <c r="CF15" i="2"/>
  <c r="CG15" i="2"/>
  <c r="CI15" i="2"/>
  <c r="CJ15" i="2"/>
  <c r="CK15" i="2"/>
  <c r="CM15" i="2"/>
  <c r="CO15" i="2"/>
  <c r="CP15" i="2"/>
  <c r="CR15" i="2"/>
  <c r="AT16" i="2"/>
  <c r="AZ16" i="2"/>
  <c r="BA16" i="2"/>
  <c r="BB16" i="2"/>
  <c r="BC16" i="2"/>
  <c r="BD16" i="2"/>
  <c r="BE16" i="2"/>
  <c r="BF16" i="2"/>
  <c r="BH16" i="2"/>
  <c r="BJ16" i="2"/>
  <c r="BL16" i="2"/>
  <c r="BN16" i="2"/>
  <c r="BO16" i="2"/>
  <c r="BP16" i="2"/>
  <c r="BQ16" i="2"/>
  <c r="BR16" i="2"/>
  <c r="BS16" i="2"/>
  <c r="BT16" i="2"/>
  <c r="BU16" i="2"/>
  <c r="BV16" i="2"/>
  <c r="BW16" i="2"/>
  <c r="BX16" i="2"/>
  <c r="BY16" i="2"/>
  <c r="BZ16" i="2"/>
  <c r="CB16" i="2"/>
  <c r="CC16" i="2"/>
  <c r="CD16" i="2"/>
  <c r="CF16" i="2"/>
  <c r="CG16" i="2"/>
  <c r="CH16" i="2"/>
  <c r="CJ16" i="2"/>
  <c r="CK16" i="2"/>
  <c r="CL16" i="2"/>
  <c r="CO16" i="2"/>
  <c r="CP16" i="2"/>
  <c r="CR16" i="2"/>
  <c r="AT17" i="2"/>
  <c r="AZ17" i="2"/>
  <c r="BA17" i="2"/>
  <c r="BB17" i="2"/>
  <c r="BC17" i="2"/>
  <c r="BD17" i="2"/>
  <c r="BE17" i="2"/>
  <c r="BF17" i="2"/>
  <c r="BH17" i="2"/>
  <c r="BJ17" i="2"/>
  <c r="BL17" i="2"/>
  <c r="BN17" i="2"/>
  <c r="BO17" i="2"/>
  <c r="BP17" i="2"/>
  <c r="BQ17" i="2"/>
  <c r="BR17" i="2"/>
  <c r="BS17" i="2"/>
  <c r="BT17" i="2"/>
  <c r="BU17" i="2"/>
  <c r="BV17" i="2"/>
  <c r="BW17" i="2"/>
  <c r="BX17" i="2"/>
  <c r="BY17" i="2"/>
  <c r="CA17" i="2"/>
  <c r="CC17" i="2"/>
  <c r="CE17" i="2"/>
  <c r="CG17" i="2"/>
  <c r="CI17" i="2"/>
  <c r="CK17" i="2"/>
  <c r="CM17" i="2"/>
  <c r="CO17" i="2"/>
  <c r="CP17" i="2"/>
  <c r="CR17" i="2"/>
  <c r="AT18" i="2"/>
  <c r="AZ18" i="2"/>
  <c r="BA18" i="2"/>
  <c r="BB18" i="2"/>
  <c r="BC18" i="2"/>
  <c r="BD18" i="2"/>
  <c r="BE18" i="2"/>
  <c r="BF18" i="2"/>
  <c r="BH18" i="2"/>
  <c r="BJ18" i="2"/>
  <c r="BL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O18" i="2"/>
  <c r="CP18" i="2"/>
  <c r="CR18" i="2"/>
  <c r="AT19" i="2"/>
  <c r="AZ19" i="2"/>
  <c r="BA19" i="2"/>
  <c r="BB19" i="2"/>
  <c r="BC19" i="2"/>
  <c r="BD19" i="2"/>
  <c r="BE19" i="2"/>
  <c r="BF19" i="2"/>
  <c r="BH19" i="2"/>
  <c r="BJ19" i="2"/>
  <c r="BL19" i="2"/>
  <c r="BN19" i="2"/>
  <c r="BO19" i="2"/>
  <c r="BP19" i="2"/>
  <c r="BQ19" i="2"/>
  <c r="BR19" i="2"/>
  <c r="BS19" i="2"/>
  <c r="BT19" i="2"/>
  <c r="BU19" i="2"/>
  <c r="BV19" i="2"/>
  <c r="BW19" i="2"/>
  <c r="BX19" i="2"/>
  <c r="BY19" i="2"/>
  <c r="BZ19" i="2"/>
  <c r="CC19" i="2"/>
  <c r="CD19" i="2"/>
  <c r="CG19" i="2"/>
  <c r="CH19" i="2"/>
  <c r="CK19" i="2"/>
  <c r="CL19" i="2"/>
  <c r="CO19" i="2"/>
  <c r="CP19" i="2"/>
  <c r="CR19" i="2"/>
  <c r="AT20" i="2"/>
  <c r="AZ20" i="2"/>
  <c r="BA20" i="2"/>
  <c r="BB20" i="2"/>
  <c r="BC20" i="2"/>
  <c r="BD20" i="2"/>
  <c r="BE20" i="2"/>
  <c r="BF20" i="2"/>
  <c r="BH20" i="2"/>
  <c r="BJ20" i="2"/>
  <c r="BL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R20" i="2"/>
  <c r="AT21" i="2"/>
  <c r="AZ21" i="2"/>
  <c r="BA21" i="2"/>
  <c r="BB21" i="2"/>
  <c r="BC21" i="2"/>
  <c r="BD21" i="2"/>
  <c r="BE21" i="2"/>
  <c r="BF21" i="2"/>
  <c r="BG21" i="2"/>
  <c r="BH21" i="2"/>
  <c r="BI21" i="2"/>
  <c r="BJ21" i="2"/>
  <c r="BK21" i="2"/>
  <c r="BL21" i="2"/>
  <c r="BN21" i="2"/>
  <c r="BO21" i="2"/>
  <c r="BP21" i="2"/>
  <c r="BQ21" i="2"/>
  <c r="BR21" i="2"/>
  <c r="BS21" i="2"/>
  <c r="BT21" i="2"/>
  <c r="BU21" i="2"/>
  <c r="BV21" i="2"/>
  <c r="BW21" i="2"/>
  <c r="BX21" i="2"/>
  <c r="BY21" i="2"/>
  <c r="BZ21" i="2"/>
  <c r="CA21" i="2"/>
  <c r="CB21" i="2"/>
  <c r="CC21" i="2"/>
  <c r="CD21" i="2"/>
  <c r="CE21" i="2"/>
  <c r="CF21" i="2"/>
  <c r="CG21" i="2"/>
  <c r="CH21" i="2"/>
  <c r="CI21" i="2"/>
  <c r="CJ21" i="2"/>
  <c r="CK21" i="2"/>
  <c r="CM21" i="2"/>
  <c r="CN21" i="2"/>
  <c r="CO21" i="2"/>
  <c r="CP21" i="2"/>
  <c r="CR21" i="2"/>
  <c r="AT22" i="2"/>
  <c r="AZ22" i="2"/>
  <c r="BA22" i="2"/>
  <c r="BB22" i="2"/>
  <c r="BC22" i="2"/>
  <c r="BD22" i="2"/>
  <c r="BE22" i="2"/>
  <c r="BF22" i="2"/>
  <c r="BG22" i="2"/>
  <c r="BH22" i="2"/>
  <c r="BI22" i="2"/>
  <c r="BJ22" i="2"/>
  <c r="BK22" i="2"/>
  <c r="BL22" i="2"/>
  <c r="BN22" i="2"/>
  <c r="BO22" i="2"/>
  <c r="BP22" i="2"/>
  <c r="BQ22" i="2"/>
  <c r="BR22" i="2"/>
  <c r="BS22" i="2"/>
  <c r="BT22" i="2"/>
  <c r="BU22" i="2"/>
  <c r="BV22" i="2"/>
  <c r="BW22" i="2"/>
  <c r="BX22" i="2"/>
  <c r="BY22" i="2"/>
  <c r="BZ22" i="2"/>
  <c r="CA22" i="2"/>
  <c r="CB22" i="2"/>
  <c r="CC22" i="2"/>
  <c r="CD22" i="2"/>
  <c r="CE22" i="2"/>
  <c r="CF22" i="2"/>
  <c r="CG22" i="2"/>
  <c r="CH22" i="2"/>
  <c r="CI22" i="2"/>
  <c r="CJ22" i="2"/>
  <c r="CK22" i="2"/>
  <c r="CM22" i="2"/>
  <c r="CN22" i="2"/>
  <c r="CO22" i="2"/>
  <c r="CP22" i="2"/>
  <c r="CR22" i="2"/>
  <c r="AT23" i="2"/>
  <c r="AZ23" i="2"/>
  <c r="BA23" i="2"/>
  <c r="BB23" i="2"/>
  <c r="BC23" i="2"/>
  <c r="BD23" i="2"/>
  <c r="BE23" i="2"/>
  <c r="BF23" i="2"/>
  <c r="BG23" i="2"/>
  <c r="BH23" i="2"/>
  <c r="BI23" i="2"/>
  <c r="BJ23" i="2"/>
  <c r="BK23" i="2"/>
  <c r="BL23" i="2"/>
  <c r="BN23" i="2"/>
  <c r="BO23" i="2"/>
  <c r="BP23" i="2"/>
  <c r="BQ23" i="2"/>
  <c r="BR23" i="2"/>
  <c r="BS23" i="2"/>
  <c r="BT23" i="2"/>
  <c r="BU23" i="2"/>
  <c r="BV23" i="2"/>
  <c r="BW23" i="2"/>
  <c r="BX23" i="2"/>
  <c r="BY23" i="2"/>
  <c r="BZ23" i="2"/>
  <c r="CA23" i="2"/>
  <c r="CB23" i="2"/>
  <c r="CC23" i="2"/>
  <c r="CD23" i="2"/>
  <c r="CE23" i="2"/>
  <c r="CF23" i="2"/>
  <c r="CG23" i="2"/>
  <c r="CH23" i="2"/>
  <c r="CI23" i="2"/>
  <c r="CJ23" i="2"/>
  <c r="CK23" i="2"/>
  <c r="CM23" i="2"/>
  <c r="CN23" i="2"/>
  <c r="CO23" i="2"/>
  <c r="CP23" i="2"/>
  <c r="CR23" i="2"/>
  <c r="AT24" i="2"/>
  <c r="AZ24" i="2"/>
  <c r="BA24" i="2"/>
  <c r="BB24" i="2"/>
  <c r="BC24" i="2"/>
  <c r="BD24" i="2"/>
  <c r="BE24" i="2"/>
  <c r="BF24" i="2"/>
  <c r="BG24" i="2"/>
  <c r="BH24" i="2"/>
  <c r="BI24" i="2"/>
  <c r="BJ24" i="2"/>
  <c r="BK24" i="2"/>
  <c r="BL24" i="2"/>
  <c r="BN24" i="2"/>
  <c r="BO24" i="2"/>
  <c r="BP24" i="2"/>
  <c r="BQ24" i="2"/>
  <c r="BR24" i="2"/>
  <c r="BS24" i="2"/>
  <c r="BT24" i="2"/>
  <c r="BU24" i="2"/>
  <c r="BV24" i="2"/>
  <c r="BW24" i="2"/>
  <c r="BX24" i="2"/>
  <c r="BY24" i="2"/>
  <c r="BZ24" i="2"/>
  <c r="CA24" i="2"/>
  <c r="CB24" i="2"/>
  <c r="CC24" i="2"/>
  <c r="CD24" i="2"/>
  <c r="CE24" i="2"/>
  <c r="CF24" i="2"/>
  <c r="CG24" i="2"/>
  <c r="CH24" i="2"/>
  <c r="CI24" i="2"/>
  <c r="CJ24" i="2"/>
  <c r="CK24" i="2"/>
  <c r="CM24" i="2"/>
  <c r="CN24" i="2"/>
  <c r="CO24" i="2"/>
  <c r="CP24" i="2"/>
  <c r="CR24" i="2"/>
  <c r="AT25" i="2"/>
  <c r="AZ25" i="2"/>
  <c r="BA25" i="2"/>
  <c r="BB25" i="2"/>
  <c r="BC25" i="2"/>
  <c r="BD25" i="2"/>
  <c r="BE25" i="2"/>
  <c r="BF25" i="2"/>
  <c r="BG25" i="2"/>
  <c r="BH25" i="2"/>
  <c r="BI25" i="2"/>
  <c r="BJ25" i="2"/>
  <c r="BK25" i="2"/>
  <c r="BL25" i="2"/>
  <c r="BN25" i="2"/>
  <c r="BO25" i="2"/>
  <c r="BP25" i="2"/>
  <c r="BQ25" i="2"/>
  <c r="BR25" i="2"/>
  <c r="BS25" i="2"/>
  <c r="BT25" i="2"/>
  <c r="BU25" i="2"/>
  <c r="BV25" i="2"/>
  <c r="BW25" i="2"/>
  <c r="BX25" i="2"/>
  <c r="BY25" i="2"/>
  <c r="BZ25" i="2"/>
  <c r="CA25" i="2"/>
  <c r="CB25" i="2"/>
  <c r="CC25" i="2"/>
  <c r="CD25" i="2"/>
  <c r="CE25" i="2"/>
  <c r="CF25" i="2"/>
  <c r="CG25" i="2"/>
  <c r="CH25" i="2"/>
  <c r="CI25" i="2"/>
  <c r="CJ25" i="2"/>
  <c r="CK25" i="2"/>
  <c r="CM25" i="2"/>
  <c r="CN25" i="2"/>
  <c r="CO25" i="2"/>
  <c r="CP25" i="2"/>
  <c r="CR25" i="2"/>
  <c r="AT26" i="2"/>
  <c r="AZ26" i="2"/>
  <c r="BA26" i="2"/>
  <c r="BB26" i="2"/>
  <c r="BC26" i="2"/>
  <c r="BD26" i="2"/>
  <c r="BE26" i="2"/>
  <c r="BF26" i="2"/>
  <c r="BG26" i="2"/>
  <c r="BH26" i="2"/>
  <c r="BI26" i="2"/>
  <c r="BJ26" i="2"/>
  <c r="BK26" i="2"/>
  <c r="BL26" i="2"/>
  <c r="BN26" i="2"/>
  <c r="BO26" i="2"/>
  <c r="BP26" i="2"/>
  <c r="BQ26" i="2"/>
  <c r="BR26" i="2"/>
  <c r="BS26" i="2"/>
  <c r="BT26" i="2"/>
  <c r="BU26" i="2"/>
  <c r="BV26" i="2"/>
  <c r="BW26" i="2"/>
  <c r="BX26" i="2"/>
  <c r="BY26" i="2"/>
  <c r="BZ26" i="2"/>
  <c r="CA26" i="2"/>
  <c r="CB26" i="2"/>
  <c r="CC26" i="2"/>
  <c r="CD26" i="2"/>
  <c r="CE26" i="2"/>
  <c r="CF26" i="2"/>
  <c r="CG26" i="2"/>
  <c r="CH26" i="2"/>
  <c r="CI26" i="2"/>
  <c r="CJ26" i="2"/>
  <c r="CK26" i="2"/>
  <c r="CM26" i="2"/>
  <c r="CN26" i="2"/>
  <c r="CO26" i="2"/>
  <c r="CP26" i="2"/>
  <c r="CR26" i="2"/>
  <c r="AT27" i="2"/>
  <c r="AZ27" i="2"/>
  <c r="BA27" i="2"/>
  <c r="BB27" i="2"/>
  <c r="BC27" i="2"/>
  <c r="BD27" i="2"/>
  <c r="BE27" i="2"/>
  <c r="BF27" i="2"/>
  <c r="BG27" i="2"/>
  <c r="BH27" i="2"/>
  <c r="BI27" i="2"/>
  <c r="BJ27" i="2"/>
  <c r="BK27" i="2"/>
  <c r="BL27" i="2"/>
  <c r="BN27" i="2"/>
  <c r="BO27" i="2"/>
  <c r="BP27" i="2"/>
  <c r="BQ27" i="2"/>
  <c r="BR27" i="2"/>
  <c r="BS27" i="2"/>
  <c r="BT27" i="2"/>
  <c r="BU27" i="2"/>
  <c r="BV27" i="2"/>
  <c r="BW27" i="2"/>
  <c r="BX27" i="2"/>
  <c r="BY27" i="2"/>
  <c r="BZ27" i="2"/>
  <c r="CA27" i="2"/>
  <c r="CB27" i="2"/>
  <c r="CC27" i="2"/>
  <c r="CD27" i="2"/>
  <c r="CE27" i="2"/>
  <c r="CF27" i="2"/>
  <c r="CG27" i="2"/>
  <c r="CH27" i="2"/>
  <c r="CI27" i="2"/>
  <c r="CJ27" i="2"/>
  <c r="CK27" i="2"/>
  <c r="CM27" i="2"/>
  <c r="CN27" i="2"/>
  <c r="CO27" i="2"/>
  <c r="CP27" i="2"/>
  <c r="CR27" i="2"/>
  <c r="AT28" i="2"/>
  <c r="AZ28" i="2"/>
  <c r="BA28" i="2"/>
  <c r="BB28" i="2"/>
  <c r="BC28" i="2"/>
  <c r="BD28" i="2"/>
  <c r="BE28" i="2"/>
  <c r="BF28" i="2"/>
  <c r="BG28" i="2"/>
  <c r="BH28" i="2"/>
  <c r="BI28" i="2"/>
  <c r="BJ28" i="2"/>
  <c r="BK28" i="2"/>
  <c r="BL28" i="2"/>
  <c r="BN28" i="2"/>
  <c r="BO28" i="2"/>
  <c r="BP28" i="2"/>
  <c r="BQ28" i="2"/>
  <c r="BR28" i="2"/>
  <c r="BS28" i="2"/>
  <c r="BT28" i="2"/>
  <c r="BU28" i="2"/>
  <c r="BV28" i="2"/>
  <c r="BW28" i="2"/>
  <c r="BX28" i="2"/>
  <c r="BY28" i="2"/>
  <c r="BZ28" i="2"/>
  <c r="CA28" i="2"/>
  <c r="CB28" i="2"/>
  <c r="CC28" i="2"/>
  <c r="CD28" i="2"/>
  <c r="CE28" i="2"/>
  <c r="CF28" i="2"/>
  <c r="CG28" i="2"/>
  <c r="CH28" i="2"/>
  <c r="CI28" i="2"/>
  <c r="CJ28" i="2"/>
  <c r="CK28" i="2"/>
  <c r="CM28" i="2"/>
  <c r="CN28" i="2"/>
  <c r="CO28" i="2"/>
  <c r="CP28" i="2"/>
  <c r="CR28" i="2"/>
  <c r="AT29" i="2"/>
  <c r="AZ29" i="2"/>
  <c r="BA29" i="2"/>
  <c r="BB29" i="2"/>
  <c r="BC29" i="2"/>
  <c r="BD29" i="2"/>
  <c r="BE29" i="2"/>
  <c r="BF29" i="2"/>
  <c r="BG29" i="2"/>
  <c r="BH29" i="2"/>
  <c r="BI29" i="2"/>
  <c r="BJ29" i="2"/>
  <c r="BK29" i="2"/>
  <c r="BL29" i="2"/>
  <c r="BN29" i="2"/>
  <c r="BO29" i="2"/>
  <c r="BP29" i="2"/>
  <c r="BQ29" i="2"/>
  <c r="BR29" i="2"/>
  <c r="BS29" i="2"/>
  <c r="BT29" i="2"/>
  <c r="BU29" i="2"/>
  <c r="BV29" i="2"/>
  <c r="BW29" i="2"/>
  <c r="BX29" i="2"/>
  <c r="BY29" i="2"/>
  <c r="BZ29" i="2"/>
  <c r="CA29" i="2"/>
  <c r="CB29" i="2"/>
  <c r="CC29" i="2"/>
  <c r="CD29" i="2"/>
  <c r="CE29" i="2"/>
  <c r="CF29" i="2"/>
  <c r="CG29" i="2"/>
  <c r="CH29" i="2"/>
  <c r="CI29" i="2"/>
  <c r="CJ29" i="2"/>
  <c r="CK29" i="2"/>
  <c r="CM29" i="2"/>
  <c r="CN29" i="2"/>
  <c r="CO29" i="2"/>
  <c r="CP29" i="2"/>
  <c r="CR29" i="2"/>
  <c r="AT30" i="2"/>
  <c r="AZ30" i="2"/>
  <c r="BA30" i="2"/>
  <c r="BB30" i="2"/>
  <c r="BC30" i="2"/>
  <c r="BD30" i="2"/>
  <c r="BE30" i="2"/>
  <c r="BF30" i="2"/>
  <c r="BG30" i="2"/>
  <c r="BH30" i="2"/>
  <c r="BI30" i="2"/>
  <c r="BJ30" i="2"/>
  <c r="BK30" i="2"/>
  <c r="BL30" i="2"/>
  <c r="BN30" i="2"/>
  <c r="BO30" i="2"/>
  <c r="BP30" i="2"/>
  <c r="BQ30" i="2"/>
  <c r="BR30" i="2"/>
  <c r="BS30" i="2"/>
  <c r="BT30" i="2"/>
  <c r="BU30" i="2"/>
  <c r="BV30" i="2"/>
  <c r="BW30" i="2"/>
  <c r="BX30" i="2"/>
  <c r="BY30" i="2"/>
  <c r="BZ30" i="2"/>
  <c r="CA30" i="2"/>
  <c r="CB30" i="2"/>
  <c r="CC30" i="2"/>
  <c r="CD30" i="2"/>
  <c r="CE30" i="2"/>
  <c r="CF30" i="2"/>
  <c r="CG30" i="2"/>
  <c r="CH30" i="2"/>
  <c r="CI30" i="2"/>
  <c r="CJ30" i="2"/>
  <c r="CK30" i="2"/>
  <c r="CM30" i="2"/>
  <c r="CN30" i="2"/>
  <c r="CO30" i="2"/>
  <c r="CP30" i="2"/>
  <c r="CR30" i="2"/>
  <c r="AT31" i="2"/>
  <c r="AZ31" i="2"/>
  <c r="BA31" i="2"/>
  <c r="BB31" i="2"/>
  <c r="BC31" i="2"/>
  <c r="BD31" i="2"/>
  <c r="BE31" i="2"/>
  <c r="BF31" i="2"/>
  <c r="BG31" i="2"/>
  <c r="BH31" i="2"/>
  <c r="BI31" i="2"/>
  <c r="BJ31" i="2"/>
  <c r="BK31" i="2"/>
  <c r="BL31" i="2"/>
  <c r="BN31" i="2"/>
  <c r="BO31" i="2"/>
  <c r="BP31" i="2"/>
  <c r="BQ31" i="2"/>
  <c r="BR31" i="2"/>
  <c r="BS31" i="2"/>
  <c r="BT31" i="2"/>
  <c r="BU31" i="2"/>
  <c r="BV31" i="2"/>
  <c r="BW31" i="2"/>
  <c r="BX31" i="2"/>
  <c r="BY31" i="2"/>
  <c r="BZ31" i="2"/>
  <c r="CA31" i="2"/>
  <c r="CB31" i="2"/>
  <c r="CC31" i="2"/>
  <c r="CD31" i="2"/>
  <c r="CE31" i="2"/>
  <c r="CF31" i="2"/>
  <c r="CG31" i="2"/>
  <c r="CH31" i="2"/>
  <c r="CI31" i="2"/>
  <c r="CJ31" i="2"/>
  <c r="CK31" i="2"/>
  <c r="CM31" i="2"/>
  <c r="CN31" i="2"/>
  <c r="CO31" i="2"/>
  <c r="CP31" i="2"/>
  <c r="CR31" i="2"/>
  <c r="AT32" i="2"/>
  <c r="AZ32" i="2"/>
  <c r="BA32" i="2"/>
  <c r="BB32" i="2"/>
  <c r="BC32" i="2"/>
  <c r="BD32" i="2"/>
  <c r="BE32" i="2"/>
  <c r="BF32" i="2"/>
  <c r="BG32" i="2"/>
  <c r="BH32" i="2"/>
  <c r="BI32" i="2"/>
  <c r="BJ32" i="2"/>
  <c r="BK32" i="2"/>
  <c r="BL32" i="2"/>
  <c r="BN32" i="2"/>
  <c r="BO32" i="2"/>
  <c r="BP32" i="2"/>
  <c r="BQ32" i="2"/>
  <c r="BR32" i="2"/>
  <c r="BS32" i="2"/>
  <c r="BT32" i="2"/>
  <c r="BU32" i="2"/>
  <c r="BV32" i="2"/>
  <c r="BW32" i="2"/>
  <c r="BX32" i="2"/>
  <c r="BY32" i="2"/>
  <c r="BZ32" i="2"/>
  <c r="CA32" i="2"/>
  <c r="CB32" i="2"/>
  <c r="CC32" i="2"/>
  <c r="CD32" i="2"/>
  <c r="CE32" i="2"/>
  <c r="CF32" i="2"/>
  <c r="CG32" i="2"/>
  <c r="CH32" i="2"/>
  <c r="CI32" i="2"/>
  <c r="CJ32" i="2"/>
  <c r="CK32" i="2"/>
  <c r="CM32" i="2"/>
  <c r="CN32" i="2"/>
  <c r="CO32" i="2"/>
  <c r="CP32" i="2"/>
  <c r="CR32" i="2"/>
  <c r="AT33" i="2"/>
  <c r="AZ33" i="2"/>
  <c r="BA33" i="2"/>
  <c r="BB33" i="2"/>
  <c r="BC33" i="2"/>
  <c r="BD33" i="2"/>
  <c r="BE33" i="2"/>
  <c r="BF33" i="2"/>
  <c r="BG33" i="2"/>
  <c r="BH33" i="2"/>
  <c r="BI33" i="2"/>
  <c r="BJ33" i="2"/>
  <c r="BK33" i="2"/>
  <c r="BL33" i="2"/>
  <c r="BN33" i="2"/>
  <c r="BO33" i="2"/>
  <c r="BP33" i="2"/>
  <c r="BQ33" i="2"/>
  <c r="BR33" i="2"/>
  <c r="BS33" i="2"/>
  <c r="BT33" i="2"/>
  <c r="BU33" i="2"/>
  <c r="BV33" i="2"/>
  <c r="BW33" i="2"/>
  <c r="BX33" i="2"/>
  <c r="BY33" i="2"/>
  <c r="BZ33" i="2"/>
  <c r="CA33" i="2"/>
  <c r="CB33" i="2"/>
  <c r="CC33" i="2"/>
  <c r="CD33" i="2"/>
  <c r="CE33" i="2"/>
  <c r="CF33" i="2"/>
  <c r="CG33" i="2"/>
  <c r="CH33" i="2"/>
  <c r="CI33" i="2"/>
  <c r="CJ33" i="2"/>
  <c r="CK33" i="2"/>
  <c r="CM33" i="2"/>
  <c r="CN33" i="2"/>
  <c r="CO33" i="2"/>
  <c r="CP33" i="2"/>
  <c r="CR33" i="2"/>
  <c r="AT34" i="2"/>
  <c r="AZ34" i="2"/>
  <c r="BA34" i="2"/>
  <c r="BB34" i="2"/>
  <c r="BC34" i="2"/>
  <c r="BD34" i="2"/>
  <c r="BE34" i="2"/>
  <c r="BF34" i="2"/>
  <c r="BG34" i="2"/>
  <c r="BH34" i="2"/>
  <c r="BI34" i="2"/>
  <c r="BJ34" i="2"/>
  <c r="BK34" i="2"/>
  <c r="BL34" i="2"/>
  <c r="BN34" i="2"/>
  <c r="BO34" i="2"/>
  <c r="BP34" i="2"/>
  <c r="BQ34" i="2"/>
  <c r="BR34" i="2"/>
  <c r="BS34" i="2"/>
  <c r="BT34" i="2"/>
  <c r="BU34" i="2"/>
  <c r="BV34" i="2"/>
  <c r="BW34" i="2"/>
  <c r="BX34" i="2"/>
  <c r="BY34" i="2"/>
  <c r="BZ34" i="2"/>
  <c r="CA34" i="2"/>
  <c r="CB34" i="2"/>
  <c r="CC34" i="2"/>
  <c r="CD34" i="2"/>
  <c r="CE34" i="2"/>
  <c r="CF34" i="2"/>
  <c r="CG34" i="2"/>
  <c r="CH34" i="2"/>
  <c r="CI34" i="2"/>
  <c r="CJ34" i="2"/>
  <c r="CK34" i="2"/>
  <c r="CM34" i="2"/>
  <c r="CN34" i="2"/>
  <c r="CO34" i="2"/>
  <c r="CP34" i="2"/>
  <c r="CR34" i="2"/>
  <c r="AT35" i="2"/>
  <c r="AZ35" i="2"/>
  <c r="BA35" i="2"/>
  <c r="BB35" i="2"/>
  <c r="BC35" i="2"/>
  <c r="BD35" i="2"/>
  <c r="BE35" i="2"/>
  <c r="BF35" i="2"/>
  <c r="BG35" i="2"/>
  <c r="BH35" i="2"/>
  <c r="BI35" i="2"/>
  <c r="BJ35" i="2"/>
  <c r="BK35" i="2"/>
  <c r="BL35" i="2"/>
  <c r="BN35" i="2"/>
  <c r="BO35" i="2"/>
  <c r="BP35" i="2"/>
  <c r="BQ35" i="2"/>
  <c r="BR35" i="2"/>
  <c r="BS35" i="2"/>
  <c r="BT35" i="2"/>
  <c r="BU35" i="2"/>
  <c r="BV35" i="2"/>
  <c r="BW35" i="2"/>
  <c r="BX35" i="2"/>
  <c r="BY35" i="2"/>
  <c r="BZ35" i="2"/>
  <c r="CA35" i="2"/>
  <c r="CB35" i="2"/>
  <c r="CC35" i="2"/>
  <c r="CD35" i="2"/>
  <c r="CE35" i="2"/>
  <c r="CF35" i="2"/>
  <c r="CG35" i="2"/>
  <c r="CH35" i="2"/>
  <c r="CI35" i="2"/>
  <c r="CJ35" i="2"/>
  <c r="CK35" i="2"/>
  <c r="CM35" i="2"/>
  <c r="CN35" i="2"/>
  <c r="CO35" i="2"/>
  <c r="CP35" i="2"/>
  <c r="CR35" i="2"/>
  <c r="AT36" i="2"/>
  <c r="AZ36" i="2"/>
  <c r="BA36" i="2"/>
  <c r="BB36" i="2"/>
  <c r="BC36" i="2"/>
  <c r="BD36" i="2"/>
  <c r="BE36" i="2"/>
  <c r="BF36" i="2"/>
  <c r="BG36" i="2"/>
  <c r="BH36" i="2"/>
  <c r="BI36" i="2"/>
  <c r="BJ36" i="2"/>
  <c r="BK36" i="2"/>
  <c r="BL36" i="2"/>
  <c r="BN36" i="2"/>
  <c r="BO36" i="2"/>
  <c r="BP36" i="2"/>
  <c r="BQ36" i="2"/>
  <c r="BR36" i="2"/>
  <c r="BS36" i="2"/>
  <c r="BT36" i="2"/>
  <c r="BU36" i="2"/>
  <c r="BV36" i="2"/>
  <c r="BW36" i="2"/>
  <c r="BX36" i="2"/>
  <c r="BY36" i="2"/>
  <c r="BZ36" i="2"/>
  <c r="CA36" i="2"/>
  <c r="CB36" i="2"/>
  <c r="CC36" i="2"/>
  <c r="CD36" i="2"/>
  <c r="CE36" i="2"/>
  <c r="CF36" i="2"/>
  <c r="CG36" i="2"/>
  <c r="CH36" i="2"/>
  <c r="CI36" i="2"/>
  <c r="CJ36" i="2"/>
  <c r="CK36" i="2"/>
  <c r="CM36" i="2"/>
  <c r="CN36" i="2"/>
  <c r="CO36" i="2"/>
  <c r="CP36" i="2"/>
  <c r="CR36" i="2"/>
  <c r="AT37" i="2"/>
  <c r="AZ37" i="2"/>
  <c r="BA37" i="2"/>
  <c r="BB37" i="2"/>
  <c r="BC37" i="2"/>
  <c r="BD37" i="2"/>
  <c r="BE37" i="2"/>
  <c r="BF37" i="2"/>
  <c r="BG37" i="2"/>
  <c r="BH37" i="2"/>
  <c r="BI37" i="2"/>
  <c r="BJ37" i="2"/>
  <c r="BK37" i="2"/>
  <c r="BL37" i="2"/>
  <c r="BN37" i="2"/>
  <c r="BO37" i="2"/>
  <c r="BP37" i="2"/>
  <c r="BQ37" i="2"/>
  <c r="BR37" i="2"/>
  <c r="BS37" i="2"/>
  <c r="BT37" i="2"/>
  <c r="BU37" i="2"/>
  <c r="BV37" i="2"/>
  <c r="BW37" i="2"/>
  <c r="BX37" i="2"/>
  <c r="BY37" i="2"/>
  <c r="BZ37" i="2"/>
  <c r="CA37" i="2"/>
  <c r="CB37" i="2"/>
  <c r="CC37" i="2"/>
  <c r="CD37" i="2"/>
  <c r="CE37" i="2"/>
  <c r="CF37" i="2"/>
  <c r="CG37" i="2"/>
  <c r="CH37" i="2"/>
  <c r="CI37" i="2"/>
  <c r="CJ37" i="2"/>
  <c r="CK37" i="2"/>
  <c r="CM37" i="2"/>
  <c r="CN37" i="2"/>
  <c r="CO37" i="2"/>
  <c r="CP37" i="2"/>
  <c r="CR37" i="2"/>
  <c r="AT38" i="2"/>
  <c r="AZ38" i="2"/>
  <c r="BA38" i="2"/>
  <c r="BB38" i="2"/>
  <c r="BC38" i="2"/>
  <c r="BD38" i="2"/>
  <c r="BE38" i="2"/>
  <c r="BF38" i="2"/>
  <c r="BG38" i="2"/>
  <c r="BH38" i="2"/>
  <c r="BI38" i="2"/>
  <c r="BJ38" i="2"/>
  <c r="BK38" i="2"/>
  <c r="BL38" i="2"/>
  <c r="BN38" i="2"/>
  <c r="BO38" i="2"/>
  <c r="BP38" i="2"/>
  <c r="BQ38" i="2"/>
  <c r="BR38" i="2"/>
  <c r="BS38" i="2"/>
  <c r="BT38" i="2"/>
  <c r="BU38" i="2"/>
  <c r="BV38" i="2"/>
  <c r="BW38" i="2"/>
  <c r="BX38" i="2"/>
  <c r="BY38" i="2"/>
  <c r="BZ38" i="2"/>
  <c r="CA38" i="2"/>
  <c r="CB38" i="2"/>
  <c r="CC38" i="2"/>
  <c r="CD38" i="2"/>
  <c r="CE38" i="2"/>
  <c r="CF38" i="2"/>
  <c r="CG38" i="2"/>
  <c r="CH38" i="2"/>
  <c r="CI38" i="2"/>
  <c r="CJ38" i="2"/>
  <c r="CK38" i="2"/>
  <c r="CM38" i="2"/>
  <c r="CN38" i="2"/>
  <c r="CO38" i="2"/>
  <c r="CP38" i="2"/>
  <c r="CR38" i="2"/>
  <c r="AT39" i="2"/>
  <c r="AZ39" i="2"/>
  <c r="BA39" i="2"/>
  <c r="BB39" i="2"/>
  <c r="BC39" i="2"/>
  <c r="BD39" i="2"/>
  <c r="BE39" i="2"/>
  <c r="BF39" i="2"/>
  <c r="BG39" i="2"/>
  <c r="BH39" i="2"/>
  <c r="BI39" i="2"/>
  <c r="BJ39" i="2"/>
  <c r="BK39" i="2"/>
  <c r="BL39" i="2"/>
  <c r="BN39" i="2"/>
  <c r="BO39" i="2"/>
  <c r="BP39" i="2"/>
  <c r="BQ39" i="2"/>
  <c r="BR39" i="2"/>
  <c r="BS39" i="2"/>
  <c r="BT39" i="2"/>
  <c r="BU39" i="2"/>
  <c r="BV39" i="2"/>
  <c r="BW39" i="2"/>
  <c r="BX39" i="2"/>
  <c r="BY39" i="2"/>
  <c r="BZ39" i="2"/>
  <c r="CA39" i="2"/>
  <c r="CB39" i="2"/>
  <c r="CC39" i="2"/>
  <c r="CD39" i="2"/>
  <c r="CE39" i="2"/>
  <c r="CF39" i="2"/>
  <c r="CG39" i="2"/>
  <c r="CH39" i="2"/>
  <c r="CI39" i="2"/>
  <c r="CJ39" i="2"/>
  <c r="CK39" i="2"/>
  <c r="CM39" i="2"/>
  <c r="CN39" i="2"/>
  <c r="CO39" i="2"/>
  <c r="CP39" i="2"/>
  <c r="CR39" i="2"/>
  <c r="AT40" i="2"/>
  <c r="AZ40" i="2"/>
  <c r="BA40" i="2"/>
  <c r="BB40" i="2"/>
  <c r="BC40" i="2"/>
  <c r="BD40" i="2"/>
  <c r="BE40" i="2"/>
  <c r="BF40" i="2"/>
  <c r="BG40" i="2"/>
  <c r="BH40" i="2"/>
  <c r="BI40" i="2"/>
  <c r="BJ40" i="2"/>
  <c r="BK40" i="2"/>
  <c r="BL40" i="2"/>
  <c r="BN40" i="2"/>
  <c r="BO40" i="2"/>
  <c r="BP40" i="2"/>
  <c r="BQ40" i="2"/>
  <c r="BR40" i="2"/>
  <c r="BS40" i="2"/>
  <c r="BT40" i="2"/>
  <c r="BU40" i="2"/>
  <c r="BV40" i="2"/>
  <c r="BW40" i="2"/>
  <c r="BX40" i="2"/>
  <c r="BY40" i="2"/>
  <c r="BZ40" i="2"/>
  <c r="CA40" i="2"/>
  <c r="CB40" i="2"/>
  <c r="CC40" i="2"/>
  <c r="CD40" i="2"/>
  <c r="CE40" i="2"/>
  <c r="CF40" i="2"/>
  <c r="CG40" i="2"/>
  <c r="CH40" i="2"/>
  <c r="CI40" i="2"/>
  <c r="CJ40" i="2"/>
  <c r="CK40" i="2"/>
  <c r="CM40" i="2"/>
  <c r="CN40" i="2"/>
  <c r="CO40" i="2"/>
  <c r="CP40" i="2"/>
  <c r="CR40" i="2"/>
  <c r="AT41" i="2"/>
  <c r="AZ41" i="2"/>
  <c r="BA41" i="2"/>
  <c r="BB41" i="2"/>
  <c r="BC41" i="2"/>
  <c r="BD41" i="2"/>
  <c r="BE41" i="2"/>
  <c r="BF41" i="2"/>
  <c r="BG41" i="2"/>
  <c r="BH41" i="2"/>
  <c r="BI41" i="2"/>
  <c r="BJ41" i="2"/>
  <c r="BK41" i="2"/>
  <c r="BL41" i="2"/>
  <c r="BN41" i="2"/>
  <c r="BO41" i="2"/>
  <c r="BP41" i="2"/>
  <c r="BQ41" i="2"/>
  <c r="BR41" i="2"/>
  <c r="BS41" i="2"/>
  <c r="BT41" i="2"/>
  <c r="BU41" i="2"/>
  <c r="BV41" i="2"/>
  <c r="BW41" i="2"/>
  <c r="BX41" i="2"/>
  <c r="BY41" i="2"/>
  <c r="BZ41" i="2"/>
  <c r="CA41" i="2"/>
  <c r="CB41" i="2"/>
  <c r="CC41" i="2"/>
  <c r="CD41" i="2"/>
  <c r="CE41" i="2"/>
  <c r="CF41" i="2"/>
  <c r="CG41" i="2"/>
  <c r="CH41" i="2"/>
  <c r="CI41" i="2"/>
  <c r="CJ41" i="2"/>
  <c r="CK41" i="2"/>
  <c r="CM41" i="2"/>
  <c r="CN41" i="2"/>
  <c r="CO41" i="2"/>
  <c r="CP41" i="2"/>
  <c r="CR41" i="2"/>
  <c r="AT42" i="2"/>
  <c r="AZ42" i="2"/>
  <c r="BA42" i="2"/>
  <c r="BB42" i="2"/>
  <c r="BC42" i="2"/>
  <c r="BD42" i="2"/>
  <c r="BE42" i="2"/>
  <c r="BF42" i="2"/>
  <c r="BG42" i="2"/>
  <c r="BH42" i="2"/>
  <c r="BI42" i="2"/>
  <c r="BJ42" i="2"/>
  <c r="BK42" i="2"/>
  <c r="BL42" i="2"/>
  <c r="BN42" i="2"/>
  <c r="BO42" i="2"/>
  <c r="BP42" i="2"/>
  <c r="BQ42" i="2"/>
  <c r="BR42" i="2"/>
  <c r="BS42" i="2"/>
  <c r="BT42" i="2"/>
  <c r="BU42" i="2"/>
  <c r="BV42" i="2"/>
  <c r="BW42" i="2"/>
  <c r="BX42" i="2"/>
  <c r="BY42" i="2"/>
  <c r="BZ42" i="2"/>
  <c r="CA42" i="2"/>
  <c r="CB42" i="2"/>
  <c r="CC42" i="2"/>
  <c r="CD42" i="2"/>
  <c r="CE42" i="2"/>
  <c r="CF42" i="2"/>
  <c r="CG42" i="2"/>
  <c r="CH42" i="2"/>
  <c r="CI42" i="2"/>
  <c r="CJ42" i="2"/>
  <c r="CK42" i="2"/>
  <c r="CM42" i="2"/>
  <c r="CN42" i="2"/>
  <c r="CO42" i="2"/>
  <c r="CP42" i="2"/>
  <c r="CR42" i="2"/>
  <c r="AT43" i="2"/>
  <c r="AZ43" i="2"/>
  <c r="BA43" i="2"/>
  <c r="BB43" i="2"/>
  <c r="BC43" i="2"/>
  <c r="BD43" i="2"/>
  <c r="BE43" i="2"/>
  <c r="BF43" i="2"/>
  <c r="BG43" i="2"/>
  <c r="BH43" i="2"/>
  <c r="BI43" i="2"/>
  <c r="BJ43" i="2"/>
  <c r="BK43" i="2"/>
  <c r="BL43" i="2"/>
  <c r="BN43" i="2"/>
  <c r="BO43" i="2"/>
  <c r="BP43" i="2"/>
  <c r="BQ43" i="2"/>
  <c r="BR43" i="2"/>
  <c r="BS43" i="2"/>
  <c r="BT43" i="2"/>
  <c r="BU43" i="2"/>
  <c r="BV43" i="2"/>
  <c r="BW43" i="2"/>
  <c r="BX43" i="2"/>
  <c r="BY43" i="2"/>
  <c r="BZ43" i="2"/>
  <c r="CA43" i="2"/>
  <c r="CB43" i="2"/>
  <c r="CC43" i="2"/>
  <c r="CD43" i="2"/>
  <c r="CE43" i="2"/>
  <c r="CF43" i="2"/>
  <c r="CG43" i="2"/>
  <c r="CH43" i="2"/>
  <c r="CI43" i="2"/>
  <c r="CJ43" i="2"/>
  <c r="CK43" i="2"/>
  <c r="CM43" i="2"/>
  <c r="CN43" i="2"/>
  <c r="CO43" i="2"/>
  <c r="CP43" i="2"/>
  <c r="CR43" i="2"/>
  <c r="AT44" i="2"/>
  <c r="AZ44" i="2"/>
  <c r="BA44" i="2"/>
  <c r="BB44" i="2"/>
  <c r="BC44" i="2"/>
  <c r="BD44" i="2"/>
  <c r="BE44" i="2"/>
  <c r="BF44" i="2"/>
  <c r="BG44" i="2"/>
  <c r="BH44" i="2"/>
  <c r="BI44" i="2"/>
  <c r="BJ44" i="2"/>
  <c r="BK44" i="2"/>
  <c r="BL44" i="2"/>
  <c r="BN44" i="2"/>
  <c r="BO44" i="2"/>
  <c r="BP44" i="2"/>
  <c r="BQ44" i="2"/>
  <c r="BR44" i="2"/>
  <c r="BS44" i="2"/>
  <c r="BT44" i="2"/>
  <c r="BU44" i="2"/>
  <c r="BV44" i="2"/>
  <c r="BW44" i="2"/>
  <c r="BX44" i="2"/>
  <c r="BY44" i="2"/>
  <c r="BZ44" i="2"/>
  <c r="CA44" i="2"/>
  <c r="CB44" i="2"/>
  <c r="CC44" i="2"/>
  <c r="CD44" i="2"/>
  <c r="CE44" i="2"/>
  <c r="CF44" i="2"/>
  <c r="CG44" i="2"/>
  <c r="CH44" i="2"/>
  <c r="CI44" i="2"/>
  <c r="CJ44" i="2"/>
  <c r="CK44" i="2"/>
  <c r="CM44" i="2"/>
  <c r="CN44" i="2"/>
  <c r="CO44" i="2"/>
  <c r="CP44" i="2"/>
  <c r="CR44" i="2"/>
  <c r="AT45" i="2"/>
  <c r="AZ45" i="2"/>
  <c r="BA45" i="2"/>
  <c r="BB45" i="2"/>
  <c r="BC45" i="2"/>
  <c r="BD45" i="2"/>
  <c r="BE45" i="2"/>
  <c r="BF45" i="2"/>
  <c r="BG45" i="2"/>
  <c r="BH45" i="2"/>
  <c r="BI45" i="2"/>
  <c r="BJ45" i="2"/>
  <c r="BK45" i="2"/>
  <c r="BL45" i="2"/>
  <c r="BN45" i="2"/>
  <c r="BO45" i="2"/>
  <c r="BP45" i="2"/>
  <c r="BQ45" i="2"/>
  <c r="BR45" i="2"/>
  <c r="BS45" i="2"/>
  <c r="BT45" i="2"/>
  <c r="BU45" i="2"/>
  <c r="BV45" i="2"/>
  <c r="BW45" i="2"/>
  <c r="BX45" i="2"/>
  <c r="BY45" i="2"/>
  <c r="BZ45" i="2"/>
  <c r="CA45" i="2"/>
  <c r="CB45" i="2"/>
  <c r="CC45" i="2"/>
  <c r="CD45" i="2"/>
  <c r="CE45" i="2"/>
  <c r="CF45" i="2"/>
  <c r="CG45" i="2"/>
  <c r="CH45" i="2"/>
  <c r="CI45" i="2"/>
  <c r="CJ45" i="2"/>
  <c r="CK45" i="2"/>
  <c r="CM45" i="2"/>
  <c r="CN45" i="2"/>
  <c r="CO45" i="2"/>
  <c r="CP45" i="2"/>
  <c r="CR45" i="2"/>
  <c r="AT46" i="2"/>
  <c r="AZ46" i="2"/>
  <c r="BA46" i="2"/>
  <c r="BB46" i="2"/>
  <c r="BC46" i="2"/>
  <c r="BD46" i="2"/>
  <c r="BE46" i="2"/>
  <c r="BF46" i="2"/>
  <c r="BG46" i="2"/>
  <c r="BH46" i="2"/>
  <c r="BI46" i="2"/>
  <c r="BJ46" i="2"/>
  <c r="BK46" i="2"/>
  <c r="BL46" i="2"/>
  <c r="BN46" i="2"/>
  <c r="BO46" i="2"/>
  <c r="BP46" i="2"/>
  <c r="BQ46" i="2"/>
  <c r="BR46" i="2"/>
  <c r="BS46" i="2"/>
  <c r="BT46" i="2"/>
  <c r="BU46" i="2"/>
  <c r="BV46" i="2"/>
  <c r="BW46" i="2"/>
  <c r="BX46" i="2"/>
  <c r="BY46" i="2"/>
  <c r="BZ46" i="2"/>
  <c r="CA46" i="2"/>
  <c r="CB46" i="2"/>
  <c r="CC46" i="2"/>
  <c r="CD46" i="2"/>
  <c r="CE46" i="2"/>
  <c r="CF46" i="2"/>
  <c r="CG46" i="2"/>
  <c r="CH46" i="2"/>
  <c r="CI46" i="2"/>
  <c r="CJ46" i="2"/>
  <c r="CK46" i="2"/>
  <c r="CM46" i="2"/>
  <c r="CN46" i="2"/>
  <c r="CO46" i="2"/>
  <c r="CP46" i="2"/>
  <c r="CR46" i="2"/>
  <c r="AT47" i="2"/>
  <c r="AZ47" i="2"/>
  <c r="BA47" i="2"/>
  <c r="BB47" i="2"/>
  <c r="BC47" i="2"/>
  <c r="BD47" i="2"/>
  <c r="BE47" i="2"/>
  <c r="BF47" i="2"/>
  <c r="BG47" i="2"/>
  <c r="BH47" i="2"/>
  <c r="BI47" i="2"/>
  <c r="BJ47" i="2"/>
  <c r="BK47" i="2"/>
  <c r="BL47" i="2"/>
  <c r="BN47" i="2"/>
  <c r="BO47" i="2"/>
  <c r="BP47" i="2"/>
  <c r="BQ47" i="2"/>
  <c r="BR47" i="2"/>
  <c r="BS47" i="2"/>
  <c r="BT47" i="2"/>
  <c r="BU47" i="2"/>
  <c r="BV47" i="2"/>
  <c r="BW47" i="2"/>
  <c r="BX47" i="2"/>
  <c r="BY47" i="2"/>
  <c r="BZ47" i="2"/>
  <c r="CA47" i="2"/>
  <c r="CB47" i="2"/>
  <c r="CC47" i="2"/>
  <c r="CD47" i="2"/>
  <c r="CE47" i="2"/>
  <c r="CF47" i="2"/>
  <c r="CG47" i="2"/>
  <c r="CH47" i="2"/>
  <c r="CI47" i="2"/>
  <c r="CJ47" i="2"/>
  <c r="CK47" i="2"/>
  <c r="CM47" i="2"/>
  <c r="CN47" i="2"/>
  <c r="CO47" i="2"/>
  <c r="CP47" i="2"/>
  <c r="CR47" i="2"/>
  <c r="AT48" i="2"/>
  <c r="AZ48" i="2"/>
  <c r="BA48" i="2"/>
  <c r="BB48" i="2"/>
  <c r="BC48" i="2"/>
  <c r="BD48" i="2"/>
  <c r="BE48" i="2"/>
  <c r="BF48" i="2"/>
  <c r="BG48" i="2"/>
  <c r="BH48" i="2"/>
  <c r="BI48" i="2"/>
  <c r="BJ48" i="2"/>
  <c r="BK48" i="2"/>
  <c r="BL48" i="2"/>
  <c r="BN48" i="2"/>
  <c r="BO48" i="2"/>
  <c r="BP48" i="2"/>
  <c r="BQ48" i="2"/>
  <c r="BR48" i="2"/>
  <c r="BS48" i="2"/>
  <c r="BT48" i="2"/>
  <c r="BU48" i="2"/>
  <c r="BV48" i="2"/>
  <c r="BW48" i="2"/>
  <c r="BX48" i="2"/>
  <c r="BY48" i="2"/>
  <c r="BZ48" i="2"/>
  <c r="CA48" i="2"/>
  <c r="CB48" i="2"/>
  <c r="CC48" i="2"/>
  <c r="CD48" i="2"/>
  <c r="CE48" i="2"/>
  <c r="CF48" i="2"/>
  <c r="CG48" i="2"/>
  <c r="CH48" i="2"/>
  <c r="CI48" i="2"/>
  <c r="CJ48" i="2"/>
  <c r="CK48" i="2"/>
  <c r="CM48" i="2"/>
  <c r="CN48" i="2"/>
  <c r="CO48" i="2"/>
  <c r="CP48" i="2"/>
  <c r="CR48" i="2"/>
  <c r="AT49" i="2"/>
  <c r="AZ49" i="2"/>
  <c r="BA49" i="2"/>
  <c r="BB49" i="2"/>
  <c r="BC49" i="2"/>
  <c r="BD49" i="2"/>
  <c r="BE49" i="2"/>
  <c r="BF49" i="2"/>
  <c r="BG49" i="2"/>
  <c r="BH49" i="2"/>
  <c r="BI49" i="2"/>
  <c r="BJ49" i="2"/>
  <c r="BK49" i="2"/>
  <c r="BL49" i="2"/>
  <c r="BN49" i="2"/>
  <c r="BO49" i="2"/>
  <c r="BP49" i="2"/>
  <c r="BQ49" i="2"/>
  <c r="BR49" i="2"/>
  <c r="BS49" i="2"/>
  <c r="BT49" i="2"/>
  <c r="BU49" i="2"/>
  <c r="BV49" i="2"/>
  <c r="BW49" i="2"/>
  <c r="BX49" i="2"/>
  <c r="BY49" i="2"/>
  <c r="BZ49" i="2"/>
  <c r="CA49" i="2"/>
  <c r="CB49" i="2"/>
  <c r="CC49" i="2"/>
  <c r="CD49" i="2"/>
  <c r="CE49" i="2"/>
  <c r="CF49" i="2"/>
  <c r="CG49" i="2"/>
  <c r="CH49" i="2"/>
  <c r="CI49" i="2"/>
  <c r="CJ49" i="2"/>
  <c r="CK49" i="2"/>
  <c r="CM49" i="2"/>
  <c r="CN49" i="2"/>
  <c r="CO49" i="2"/>
  <c r="CP49" i="2"/>
  <c r="CR49" i="2"/>
  <c r="AT50" i="2"/>
  <c r="AZ50" i="2"/>
  <c r="BA50" i="2"/>
  <c r="BB50" i="2"/>
  <c r="BC50" i="2"/>
  <c r="BD50" i="2"/>
  <c r="BE50" i="2"/>
  <c r="BF50" i="2"/>
  <c r="BG50" i="2"/>
  <c r="BH50" i="2"/>
  <c r="BI50" i="2"/>
  <c r="BJ50" i="2"/>
  <c r="BK50" i="2"/>
  <c r="BL50" i="2"/>
  <c r="BN50" i="2"/>
  <c r="BO50" i="2"/>
  <c r="BP50" i="2"/>
  <c r="BQ50" i="2"/>
  <c r="BR50" i="2"/>
  <c r="BS50" i="2"/>
  <c r="BT50" i="2"/>
  <c r="BU50" i="2"/>
  <c r="BV50" i="2"/>
  <c r="BW50" i="2"/>
  <c r="BX50" i="2"/>
  <c r="BY50" i="2"/>
  <c r="BZ50" i="2"/>
  <c r="CA50" i="2"/>
  <c r="CB50" i="2"/>
  <c r="CC50" i="2"/>
  <c r="CD50" i="2"/>
  <c r="CE50" i="2"/>
  <c r="CF50" i="2"/>
  <c r="CG50" i="2"/>
  <c r="CH50" i="2"/>
  <c r="CI50" i="2"/>
  <c r="CJ50" i="2"/>
  <c r="CK50" i="2"/>
  <c r="CM50" i="2"/>
  <c r="CN50" i="2"/>
  <c r="CO50" i="2"/>
  <c r="CP50" i="2"/>
  <c r="CR50" i="2"/>
  <c r="AT51" i="2"/>
  <c r="AZ51" i="2"/>
  <c r="BA51" i="2"/>
  <c r="BB51" i="2"/>
  <c r="BC51" i="2"/>
  <c r="BD51" i="2"/>
  <c r="BE51" i="2"/>
  <c r="BF51" i="2"/>
  <c r="BG51" i="2"/>
  <c r="BH51" i="2"/>
  <c r="BI51" i="2"/>
  <c r="BJ51" i="2"/>
  <c r="BK51" i="2"/>
  <c r="BL51" i="2"/>
  <c r="BN51" i="2"/>
  <c r="BO51" i="2"/>
  <c r="BP51" i="2"/>
  <c r="BQ51" i="2"/>
  <c r="BR51" i="2"/>
  <c r="BS51" i="2"/>
  <c r="BT51" i="2"/>
  <c r="BU51" i="2"/>
  <c r="BV51" i="2"/>
  <c r="BW51" i="2"/>
  <c r="BX51" i="2"/>
  <c r="BY51" i="2"/>
  <c r="BZ51" i="2"/>
  <c r="CA51" i="2"/>
  <c r="CB51" i="2"/>
  <c r="CC51" i="2"/>
  <c r="CD51" i="2"/>
  <c r="CE51" i="2"/>
  <c r="CF51" i="2"/>
  <c r="CG51" i="2"/>
  <c r="CH51" i="2"/>
  <c r="CI51" i="2"/>
  <c r="CJ51" i="2"/>
  <c r="CK51" i="2"/>
  <c r="CM51" i="2"/>
  <c r="CN51" i="2"/>
  <c r="CO51" i="2"/>
  <c r="CP51" i="2"/>
  <c r="CR51" i="2"/>
  <c r="AT52" i="2"/>
  <c r="AZ52" i="2"/>
  <c r="BA52" i="2"/>
  <c r="BB52" i="2"/>
  <c r="BC52" i="2"/>
  <c r="BD52" i="2"/>
  <c r="BE52" i="2"/>
  <c r="BF52" i="2"/>
  <c r="BG52" i="2"/>
  <c r="BH52" i="2"/>
  <c r="BI52" i="2"/>
  <c r="BJ52" i="2"/>
  <c r="BK52" i="2"/>
  <c r="BL52" i="2"/>
  <c r="BN52" i="2"/>
  <c r="BO52" i="2"/>
  <c r="BP52" i="2"/>
  <c r="BQ52" i="2"/>
  <c r="BR52" i="2"/>
  <c r="BS52" i="2"/>
  <c r="BT52" i="2"/>
  <c r="BU52" i="2"/>
  <c r="BV52" i="2"/>
  <c r="BW52" i="2"/>
  <c r="BX52" i="2"/>
  <c r="BY52" i="2"/>
  <c r="BZ52" i="2"/>
  <c r="CA52" i="2"/>
  <c r="CB52" i="2"/>
  <c r="CC52" i="2"/>
  <c r="CD52" i="2"/>
  <c r="CE52" i="2"/>
  <c r="CF52" i="2"/>
  <c r="CG52" i="2"/>
  <c r="CH52" i="2"/>
  <c r="CI52" i="2"/>
  <c r="CJ52" i="2"/>
  <c r="CK52" i="2"/>
  <c r="CM52" i="2"/>
  <c r="CN52" i="2"/>
  <c r="CO52" i="2"/>
  <c r="CP52" i="2"/>
  <c r="CR52" i="2"/>
  <c r="AT53" i="2"/>
  <c r="AZ53" i="2"/>
  <c r="BA53" i="2"/>
  <c r="BB53" i="2"/>
  <c r="BC53" i="2"/>
  <c r="BD53" i="2"/>
  <c r="BE53" i="2"/>
  <c r="BF53" i="2"/>
  <c r="BG53" i="2"/>
  <c r="BH53" i="2"/>
  <c r="BI53" i="2"/>
  <c r="BJ53" i="2"/>
  <c r="BK53" i="2"/>
  <c r="BL53" i="2"/>
  <c r="BN53" i="2"/>
  <c r="BO53" i="2"/>
  <c r="BP53" i="2"/>
  <c r="BQ53" i="2"/>
  <c r="BR53" i="2"/>
  <c r="BS53" i="2"/>
  <c r="BT53" i="2"/>
  <c r="BU53" i="2"/>
  <c r="BV53" i="2"/>
  <c r="BW53" i="2"/>
  <c r="BX53" i="2"/>
  <c r="BY53" i="2"/>
  <c r="BZ53" i="2"/>
  <c r="CA53" i="2"/>
  <c r="CB53" i="2"/>
  <c r="CC53" i="2"/>
  <c r="CD53" i="2"/>
  <c r="CE53" i="2"/>
  <c r="CF53" i="2"/>
  <c r="CG53" i="2"/>
  <c r="CH53" i="2"/>
  <c r="CI53" i="2"/>
  <c r="CJ53" i="2"/>
  <c r="CK53" i="2"/>
  <c r="CM53" i="2"/>
  <c r="CN53" i="2"/>
  <c r="CO53" i="2"/>
  <c r="CP53" i="2"/>
  <c r="CR53" i="2"/>
  <c r="AT54" i="2"/>
  <c r="AZ54" i="2"/>
  <c r="BA54" i="2"/>
  <c r="BB54" i="2"/>
  <c r="BC54" i="2"/>
  <c r="BD54" i="2"/>
  <c r="BE54" i="2"/>
  <c r="BF54" i="2"/>
  <c r="BG54" i="2"/>
  <c r="BH54" i="2"/>
  <c r="BI54" i="2"/>
  <c r="BJ54" i="2"/>
  <c r="BK54" i="2"/>
  <c r="BL54" i="2"/>
  <c r="BN54" i="2"/>
  <c r="BO54" i="2"/>
  <c r="BP54" i="2"/>
  <c r="BQ54" i="2"/>
  <c r="BR54" i="2"/>
  <c r="BS54" i="2"/>
  <c r="BT54" i="2"/>
  <c r="BU54" i="2"/>
  <c r="BV54" i="2"/>
  <c r="BW54" i="2"/>
  <c r="BX54" i="2"/>
  <c r="BY54" i="2"/>
  <c r="BZ54" i="2"/>
  <c r="CA54" i="2"/>
  <c r="CB54" i="2"/>
  <c r="CC54" i="2"/>
  <c r="CD54" i="2"/>
  <c r="CE54" i="2"/>
  <c r="CF54" i="2"/>
  <c r="CG54" i="2"/>
  <c r="CH54" i="2"/>
  <c r="CI54" i="2"/>
  <c r="CJ54" i="2"/>
  <c r="CK54" i="2"/>
  <c r="CM54" i="2"/>
  <c r="CN54" i="2"/>
  <c r="CO54" i="2"/>
  <c r="CP54" i="2"/>
  <c r="CR54" i="2"/>
  <c r="AT55" i="2"/>
  <c r="AZ55" i="2"/>
  <c r="BA55" i="2"/>
  <c r="BB55" i="2"/>
  <c r="BC55" i="2"/>
  <c r="BD55" i="2"/>
  <c r="BE55" i="2"/>
  <c r="BF55" i="2"/>
  <c r="BG55" i="2"/>
  <c r="BH55" i="2"/>
  <c r="BI55" i="2"/>
  <c r="BJ55" i="2"/>
  <c r="BK55" i="2"/>
  <c r="BL55" i="2"/>
  <c r="BN55" i="2"/>
  <c r="BO55" i="2"/>
  <c r="BP55" i="2"/>
  <c r="BQ55" i="2"/>
  <c r="BR55" i="2"/>
  <c r="BS55" i="2"/>
  <c r="BT55" i="2"/>
  <c r="BU55" i="2"/>
  <c r="BV55" i="2"/>
  <c r="BW55" i="2"/>
  <c r="BX55" i="2"/>
  <c r="BY55" i="2"/>
  <c r="BZ55" i="2"/>
  <c r="CA55" i="2"/>
  <c r="CB55" i="2"/>
  <c r="CC55" i="2"/>
  <c r="CD55" i="2"/>
  <c r="CE55" i="2"/>
  <c r="CF55" i="2"/>
  <c r="CG55" i="2"/>
  <c r="CH55" i="2"/>
  <c r="CI55" i="2"/>
  <c r="CJ55" i="2"/>
  <c r="CK55" i="2"/>
  <c r="CM55" i="2"/>
  <c r="CN55" i="2"/>
  <c r="CO55" i="2"/>
  <c r="CP55" i="2"/>
  <c r="CR55" i="2"/>
  <c r="AT56" i="2"/>
  <c r="AZ56" i="2"/>
  <c r="BA56" i="2"/>
  <c r="BB56" i="2"/>
  <c r="BC56" i="2"/>
  <c r="BD56" i="2"/>
  <c r="BE56" i="2"/>
  <c r="BF56" i="2"/>
  <c r="BG56" i="2"/>
  <c r="BH56" i="2"/>
  <c r="BI56" i="2"/>
  <c r="BJ56" i="2"/>
  <c r="BK56" i="2"/>
  <c r="BL56" i="2"/>
  <c r="BN56" i="2"/>
  <c r="BO56" i="2"/>
  <c r="BP56" i="2"/>
  <c r="BQ56" i="2"/>
  <c r="BR56" i="2"/>
  <c r="BS56" i="2"/>
  <c r="BT56" i="2"/>
  <c r="BU56" i="2"/>
  <c r="BV56" i="2"/>
  <c r="BW56" i="2"/>
  <c r="BX56" i="2"/>
  <c r="BY56" i="2"/>
  <c r="BZ56" i="2"/>
  <c r="CA56" i="2"/>
  <c r="CB56" i="2"/>
  <c r="CC56" i="2"/>
  <c r="CD56" i="2"/>
  <c r="CE56" i="2"/>
  <c r="CF56" i="2"/>
  <c r="CG56" i="2"/>
  <c r="CH56" i="2"/>
  <c r="CI56" i="2"/>
  <c r="CJ56" i="2"/>
  <c r="CK56" i="2"/>
  <c r="CM56" i="2"/>
  <c r="CN56" i="2"/>
  <c r="CO56" i="2"/>
  <c r="CP56" i="2"/>
  <c r="CR56" i="2"/>
  <c r="AT57" i="2"/>
  <c r="AZ57" i="2"/>
  <c r="BA57" i="2"/>
  <c r="BB57" i="2"/>
  <c r="BC57" i="2"/>
  <c r="BD57" i="2"/>
  <c r="BE57" i="2"/>
  <c r="BF57" i="2"/>
  <c r="BG57" i="2"/>
  <c r="BH57" i="2"/>
  <c r="BI57" i="2"/>
  <c r="BJ57" i="2"/>
  <c r="BK57" i="2"/>
  <c r="BL57" i="2"/>
  <c r="BN57" i="2"/>
  <c r="BO57" i="2"/>
  <c r="BP57" i="2"/>
  <c r="BQ57" i="2"/>
  <c r="BR57" i="2"/>
  <c r="BS57" i="2"/>
  <c r="BT57" i="2"/>
  <c r="BU57" i="2"/>
  <c r="BV57" i="2"/>
  <c r="BW57" i="2"/>
  <c r="BX57" i="2"/>
  <c r="BY57" i="2"/>
  <c r="BZ57" i="2"/>
  <c r="CA57" i="2"/>
  <c r="CB57" i="2"/>
  <c r="CC57" i="2"/>
  <c r="CD57" i="2"/>
  <c r="CE57" i="2"/>
  <c r="CF57" i="2"/>
  <c r="CG57" i="2"/>
  <c r="CH57" i="2"/>
  <c r="CI57" i="2"/>
  <c r="CJ57" i="2"/>
  <c r="CK57" i="2"/>
  <c r="CM57" i="2"/>
  <c r="CN57" i="2"/>
  <c r="CO57" i="2"/>
  <c r="CP57" i="2"/>
  <c r="CR57" i="2"/>
  <c r="AT58" i="2"/>
  <c r="AZ58" i="2"/>
  <c r="BA58" i="2"/>
  <c r="BB58" i="2"/>
  <c r="BC58" i="2"/>
  <c r="BD58" i="2"/>
  <c r="BE58" i="2"/>
  <c r="BF58" i="2"/>
  <c r="BG58" i="2"/>
  <c r="BH58" i="2"/>
  <c r="BI58" i="2"/>
  <c r="BJ58" i="2"/>
  <c r="BK58" i="2"/>
  <c r="BL58" i="2"/>
  <c r="BN58" i="2"/>
  <c r="BO58" i="2"/>
  <c r="BP58" i="2"/>
  <c r="BQ58" i="2"/>
  <c r="BR58" i="2"/>
  <c r="BS58" i="2"/>
  <c r="BT58" i="2"/>
  <c r="BU58" i="2"/>
  <c r="BV58" i="2"/>
  <c r="BW58" i="2"/>
  <c r="BX58" i="2"/>
  <c r="BY58" i="2"/>
  <c r="BZ58" i="2"/>
  <c r="CA58" i="2"/>
  <c r="CB58" i="2"/>
  <c r="CC58" i="2"/>
  <c r="CD58" i="2"/>
  <c r="CE58" i="2"/>
  <c r="CF58" i="2"/>
  <c r="CG58" i="2"/>
  <c r="CH58" i="2"/>
  <c r="CI58" i="2"/>
  <c r="CJ58" i="2"/>
  <c r="CK58" i="2"/>
  <c r="CM58" i="2"/>
  <c r="CN58" i="2"/>
  <c r="CO58" i="2"/>
  <c r="CP58" i="2"/>
  <c r="CR58" i="2"/>
  <c r="AT59" i="2"/>
  <c r="AZ59" i="2"/>
  <c r="BA59" i="2"/>
  <c r="BB59" i="2"/>
  <c r="BC59" i="2"/>
  <c r="BD59" i="2"/>
  <c r="BE59" i="2"/>
  <c r="BF59" i="2"/>
  <c r="BG59" i="2"/>
  <c r="BH59" i="2"/>
  <c r="BI59" i="2"/>
  <c r="BJ59" i="2"/>
  <c r="BK59" i="2"/>
  <c r="BL59" i="2"/>
  <c r="BN59" i="2"/>
  <c r="BO59" i="2"/>
  <c r="BP59" i="2"/>
  <c r="BQ59" i="2"/>
  <c r="BR59" i="2"/>
  <c r="BS59" i="2"/>
  <c r="BT59" i="2"/>
  <c r="BU59" i="2"/>
  <c r="BV59" i="2"/>
  <c r="BW59" i="2"/>
  <c r="BX59" i="2"/>
  <c r="BY59" i="2"/>
  <c r="BZ59" i="2"/>
  <c r="CA59" i="2"/>
  <c r="CB59" i="2"/>
  <c r="CC59" i="2"/>
  <c r="CD59" i="2"/>
  <c r="CE59" i="2"/>
  <c r="CF59" i="2"/>
  <c r="CG59" i="2"/>
  <c r="CH59" i="2"/>
  <c r="CI59" i="2"/>
  <c r="CJ59" i="2"/>
  <c r="CK59" i="2"/>
  <c r="CM59" i="2"/>
  <c r="CN59" i="2"/>
  <c r="CO59" i="2"/>
  <c r="CP59" i="2"/>
  <c r="CR59" i="2"/>
  <c r="AT60" i="2"/>
  <c r="AZ60" i="2"/>
  <c r="BA60" i="2"/>
  <c r="BB60" i="2"/>
  <c r="BC60" i="2"/>
  <c r="BD60" i="2"/>
  <c r="BE60" i="2"/>
  <c r="BF60" i="2"/>
  <c r="BG60" i="2"/>
  <c r="BH60" i="2"/>
  <c r="BI60" i="2"/>
  <c r="BJ60" i="2"/>
  <c r="BK60" i="2"/>
  <c r="BL60" i="2"/>
  <c r="BN60" i="2"/>
  <c r="BO60" i="2"/>
  <c r="BP60" i="2"/>
  <c r="BQ60" i="2"/>
  <c r="BR60" i="2"/>
  <c r="BS60" i="2"/>
  <c r="BT60" i="2"/>
  <c r="BU60" i="2"/>
  <c r="BV60" i="2"/>
  <c r="BW60" i="2"/>
  <c r="BX60" i="2"/>
  <c r="BY60" i="2"/>
  <c r="BZ60" i="2"/>
  <c r="CA60" i="2"/>
  <c r="CB60" i="2"/>
  <c r="CC60" i="2"/>
  <c r="CD60" i="2"/>
  <c r="CE60" i="2"/>
  <c r="CF60" i="2"/>
  <c r="CG60" i="2"/>
  <c r="CH60" i="2"/>
  <c r="CI60" i="2"/>
  <c r="CJ60" i="2"/>
  <c r="CK60" i="2"/>
  <c r="CM60" i="2"/>
  <c r="CN60" i="2"/>
  <c r="CO60" i="2"/>
  <c r="CP60" i="2"/>
  <c r="CR60" i="2"/>
  <c r="AT61" i="2"/>
  <c r="AZ61" i="2"/>
  <c r="BA61" i="2"/>
  <c r="BB61" i="2"/>
  <c r="BC61" i="2"/>
  <c r="BD61" i="2"/>
  <c r="BE61" i="2"/>
  <c r="BF61" i="2"/>
  <c r="BG61" i="2"/>
  <c r="BH61" i="2"/>
  <c r="BI61" i="2"/>
  <c r="BJ61" i="2"/>
  <c r="BK61" i="2"/>
  <c r="BL61" i="2"/>
  <c r="BN61" i="2"/>
  <c r="BO61" i="2"/>
  <c r="BP61" i="2"/>
  <c r="BQ61" i="2"/>
  <c r="BR61" i="2"/>
  <c r="BS61" i="2"/>
  <c r="BT61" i="2"/>
  <c r="BU61" i="2"/>
  <c r="BV61" i="2"/>
  <c r="BW61" i="2"/>
  <c r="BX61" i="2"/>
  <c r="BY61" i="2"/>
  <c r="BZ61" i="2"/>
  <c r="CA61" i="2"/>
  <c r="CB61" i="2"/>
  <c r="CC61" i="2"/>
  <c r="CD61" i="2"/>
  <c r="CE61" i="2"/>
  <c r="CF61" i="2"/>
  <c r="CG61" i="2"/>
  <c r="CH61" i="2"/>
  <c r="CI61" i="2"/>
  <c r="CJ61" i="2"/>
  <c r="CK61" i="2"/>
  <c r="CM61" i="2"/>
  <c r="CN61" i="2"/>
  <c r="CO61" i="2"/>
  <c r="CP61" i="2"/>
  <c r="CR61" i="2"/>
  <c r="AT62" i="2"/>
  <c r="AZ62" i="2"/>
  <c r="BA62" i="2"/>
  <c r="BB62" i="2"/>
  <c r="BC62" i="2"/>
  <c r="BD62" i="2"/>
  <c r="BE62" i="2"/>
  <c r="BF62" i="2"/>
  <c r="BG62" i="2"/>
  <c r="BH62" i="2"/>
  <c r="BI62" i="2"/>
  <c r="BJ62" i="2"/>
  <c r="BK62" i="2"/>
  <c r="BL62" i="2"/>
  <c r="BN62" i="2"/>
  <c r="BO62" i="2"/>
  <c r="BP62" i="2"/>
  <c r="BQ62" i="2"/>
  <c r="BR62" i="2"/>
  <c r="BS62" i="2"/>
  <c r="BT62" i="2"/>
  <c r="BU62" i="2"/>
  <c r="BV62" i="2"/>
  <c r="BW62" i="2"/>
  <c r="BX62" i="2"/>
  <c r="BY62" i="2"/>
  <c r="BZ62" i="2"/>
  <c r="CA62" i="2"/>
  <c r="CB62" i="2"/>
  <c r="CC62" i="2"/>
  <c r="CD62" i="2"/>
  <c r="CE62" i="2"/>
  <c r="CF62" i="2"/>
  <c r="CG62" i="2"/>
  <c r="CH62" i="2"/>
  <c r="CI62" i="2"/>
  <c r="CJ62" i="2"/>
  <c r="CK62" i="2"/>
  <c r="CM62" i="2"/>
  <c r="CN62" i="2"/>
  <c r="CO62" i="2"/>
  <c r="CP62" i="2"/>
  <c r="CR62" i="2"/>
  <c r="AT63" i="2"/>
  <c r="AZ63" i="2"/>
  <c r="BA63" i="2"/>
  <c r="BB63" i="2"/>
  <c r="BC63" i="2"/>
  <c r="BD63" i="2"/>
  <c r="BE63" i="2"/>
  <c r="BF63" i="2"/>
  <c r="BG63" i="2"/>
  <c r="BH63" i="2"/>
  <c r="BI63" i="2"/>
  <c r="BJ63" i="2"/>
  <c r="BK63" i="2"/>
  <c r="BL63" i="2"/>
  <c r="BN63" i="2"/>
  <c r="BO63" i="2"/>
  <c r="BP63" i="2"/>
  <c r="BQ63" i="2"/>
  <c r="BR63" i="2"/>
  <c r="BS63" i="2"/>
  <c r="BT63" i="2"/>
  <c r="BU63" i="2"/>
  <c r="BV63" i="2"/>
  <c r="BW63" i="2"/>
  <c r="BX63" i="2"/>
  <c r="BY63" i="2"/>
  <c r="BZ63" i="2"/>
  <c r="CA63" i="2"/>
  <c r="CB63" i="2"/>
  <c r="CC63" i="2"/>
  <c r="CD63" i="2"/>
  <c r="CE63" i="2"/>
  <c r="CF63" i="2"/>
  <c r="CG63" i="2"/>
  <c r="CH63" i="2"/>
  <c r="CI63" i="2"/>
  <c r="CJ63" i="2"/>
  <c r="CK63" i="2"/>
  <c r="CM63" i="2"/>
  <c r="CN63" i="2"/>
  <c r="CO63" i="2"/>
  <c r="CP63" i="2"/>
  <c r="CR63" i="2"/>
  <c r="AT64" i="2"/>
  <c r="AZ64" i="2"/>
  <c r="BA64" i="2"/>
  <c r="BB64" i="2"/>
  <c r="BC64" i="2"/>
  <c r="BD64" i="2"/>
  <c r="BE64" i="2"/>
  <c r="BF64" i="2"/>
  <c r="BG64" i="2"/>
  <c r="BH64" i="2"/>
  <c r="BI64" i="2"/>
  <c r="BJ64" i="2"/>
  <c r="BK64" i="2"/>
  <c r="BL64" i="2"/>
  <c r="BN64" i="2"/>
  <c r="BO64" i="2"/>
  <c r="BP64" i="2"/>
  <c r="BQ64" i="2"/>
  <c r="BR64" i="2"/>
  <c r="BS64" i="2"/>
  <c r="BT64" i="2"/>
  <c r="BU64" i="2"/>
  <c r="BV64" i="2"/>
  <c r="BW64" i="2"/>
  <c r="BX64" i="2"/>
  <c r="BY64" i="2"/>
  <c r="BZ64" i="2"/>
  <c r="CA64" i="2"/>
  <c r="CB64" i="2"/>
  <c r="CC64" i="2"/>
  <c r="CD64" i="2"/>
  <c r="CE64" i="2"/>
  <c r="CF64" i="2"/>
  <c r="CG64" i="2"/>
  <c r="CH64" i="2"/>
  <c r="CI64" i="2"/>
  <c r="CJ64" i="2"/>
  <c r="CK64" i="2"/>
  <c r="CM64" i="2"/>
  <c r="CN64" i="2"/>
  <c r="CO64" i="2"/>
  <c r="CP64" i="2"/>
  <c r="CR64" i="2"/>
  <c r="AT65" i="2"/>
  <c r="AZ65" i="2"/>
  <c r="BA65" i="2"/>
  <c r="BB65" i="2"/>
  <c r="BC65" i="2"/>
  <c r="BD65" i="2"/>
  <c r="BE65" i="2"/>
  <c r="BF65" i="2"/>
  <c r="BG65" i="2"/>
  <c r="BH65" i="2"/>
  <c r="BI65" i="2"/>
  <c r="BJ65" i="2"/>
  <c r="BK65" i="2"/>
  <c r="BL65" i="2"/>
  <c r="BN65" i="2"/>
  <c r="BO65" i="2"/>
  <c r="BP65" i="2"/>
  <c r="BQ65" i="2"/>
  <c r="BR65" i="2"/>
  <c r="BS65" i="2"/>
  <c r="BT65" i="2"/>
  <c r="BU65" i="2"/>
  <c r="BV65" i="2"/>
  <c r="BW65" i="2"/>
  <c r="BX65" i="2"/>
  <c r="BY65" i="2"/>
  <c r="BZ65" i="2"/>
  <c r="CA65" i="2"/>
  <c r="CB65" i="2"/>
  <c r="CC65" i="2"/>
  <c r="CD65" i="2"/>
  <c r="CE65" i="2"/>
  <c r="CF65" i="2"/>
  <c r="CG65" i="2"/>
  <c r="CH65" i="2"/>
  <c r="CI65" i="2"/>
  <c r="CJ65" i="2"/>
  <c r="CK65" i="2"/>
  <c r="CM65" i="2"/>
  <c r="CN65" i="2"/>
  <c r="CO65" i="2"/>
  <c r="CP65" i="2"/>
  <c r="CR65" i="2"/>
  <c r="AT66" i="2"/>
  <c r="AZ66" i="2"/>
  <c r="BA66" i="2"/>
  <c r="BB66" i="2"/>
  <c r="BC66" i="2"/>
  <c r="BD66" i="2"/>
  <c r="BE66" i="2"/>
  <c r="BF66" i="2"/>
  <c r="BG66" i="2"/>
  <c r="BH66" i="2"/>
  <c r="BI66" i="2"/>
  <c r="BJ66" i="2"/>
  <c r="BK66" i="2"/>
  <c r="BL66" i="2"/>
  <c r="BN66" i="2"/>
  <c r="BO66" i="2"/>
  <c r="BP66" i="2"/>
  <c r="BQ66" i="2"/>
  <c r="BR66" i="2"/>
  <c r="BS66" i="2"/>
  <c r="BT66" i="2"/>
  <c r="BU66" i="2"/>
  <c r="BV66" i="2"/>
  <c r="BW66" i="2"/>
  <c r="BX66" i="2"/>
  <c r="BY66" i="2"/>
  <c r="BZ66" i="2"/>
  <c r="CA66" i="2"/>
  <c r="CB66" i="2"/>
  <c r="CC66" i="2"/>
  <c r="CD66" i="2"/>
  <c r="CE66" i="2"/>
  <c r="CF66" i="2"/>
  <c r="CG66" i="2"/>
  <c r="CH66" i="2"/>
  <c r="CI66" i="2"/>
  <c r="CJ66" i="2"/>
  <c r="CK66" i="2"/>
  <c r="CM66" i="2"/>
  <c r="CN66" i="2"/>
  <c r="CO66" i="2"/>
  <c r="CP66" i="2"/>
  <c r="CR66" i="2"/>
  <c r="AT67" i="2"/>
  <c r="AZ67" i="2"/>
  <c r="BA67" i="2"/>
  <c r="BB67" i="2"/>
  <c r="BC67" i="2"/>
  <c r="BD67" i="2"/>
  <c r="BE67" i="2"/>
  <c r="BF67" i="2"/>
  <c r="BG67" i="2"/>
  <c r="BH67" i="2"/>
  <c r="BI67" i="2"/>
  <c r="BJ67" i="2"/>
  <c r="BK67" i="2"/>
  <c r="BL67" i="2"/>
  <c r="BN67" i="2"/>
  <c r="BO67" i="2"/>
  <c r="BP67" i="2"/>
  <c r="BQ67" i="2"/>
  <c r="BR67" i="2"/>
  <c r="BS67" i="2"/>
  <c r="BT67" i="2"/>
  <c r="BU67" i="2"/>
  <c r="BV67" i="2"/>
  <c r="BW67" i="2"/>
  <c r="BX67" i="2"/>
  <c r="BY67" i="2"/>
  <c r="BZ67" i="2"/>
  <c r="CA67" i="2"/>
  <c r="CB67" i="2"/>
  <c r="CC67" i="2"/>
  <c r="CD67" i="2"/>
  <c r="CE67" i="2"/>
  <c r="CF67" i="2"/>
  <c r="CG67" i="2"/>
  <c r="CH67" i="2"/>
  <c r="CI67" i="2"/>
  <c r="CJ67" i="2"/>
  <c r="CK67" i="2"/>
  <c r="CM67" i="2"/>
  <c r="CN67" i="2"/>
  <c r="CO67" i="2"/>
  <c r="CP67" i="2"/>
  <c r="CR67" i="2"/>
  <c r="AT68" i="2"/>
  <c r="AZ68" i="2"/>
  <c r="BA68" i="2"/>
  <c r="BB68" i="2"/>
  <c r="BC68" i="2"/>
  <c r="BD68" i="2"/>
  <c r="BE68" i="2"/>
  <c r="BF68" i="2"/>
  <c r="BG68" i="2"/>
  <c r="BH68" i="2"/>
  <c r="BI68" i="2"/>
  <c r="BJ68" i="2"/>
  <c r="BK68" i="2"/>
  <c r="BL68" i="2"/>
  <c r="BN68" i="2"/>
  <c r="BO68" i="2"/>
  <c r="BP68" i="2"/>
  <c r="BQ68" i="2"/>
  <c r="BR68" i="2"/>
  <c r="BS68" i="2"/>
  <c r="BT68" i="2"/>
  <c r="BU68" i="2"/>
  <c r="BV68" i="2"/>
  <c r="BW68" i="2"/>
  <c r="BX68" i="2"/>
  <c r="BY68" i="2"/>
  <c r="BZ68" i="2"/>
  <c r="CA68" i="2"/>
  <c r="CB68" i="2"/>
  <c r="CC68" i="2"/>
  <c r="CD68" i="2"/>
  <c r="CE68" i="2"/>
  <c r="CF68" i="2"/>
  <c r="CG68" i="2"/>
  <c r="CH68" i="2"/>
  <c r="CI68" i="2"/>
  <c r="CJ68" i="2"/>
  <c r="CK68" i="2"/>
  <c r="CM68" i="2"/>
  <c r="CN68" i="2"/>
  <c r="CO68" i="2"/>
  <c r="CP68" i="2"/>
  <c r="CR68" i="2"/>
  <c r="AT69" i="2"/>
  <c r="AZ69" i="2"/>
  <c r="BA69" i="2"/>
  <c r="BB69" i="2"/>
  <c r="BC69" i="2"/>
  <c r="BD69" i="2"/>
  <c r="BE69" i="2"/>
  <c r="BF69" i="2"/>
  <c r="BG69" i="2"/>
  <c r="BH69" i="2"/>
  <c r="BI69" i="2"/>
  <c r="BJ69" i="2"/>
  <c r="BK69" i="2"/>
  <c r="BL69" i="2"/>
  <c r="BN69" i="2"/>
  <c r="BO69" i="2"/>
  <c r="BP69" i="2"/>
  <c r="BQ69" i="2"/>
  <c r="BR69" i="2"/>
  <c r="BS69" i="2"/>
  <c r="BT69" i="2"/>
  <c r="BU69" i="2"/>
  <c r="BV69" i="2"/>
  <c r="BW69" i="2"/>
  <c r="BX69" i="2"/>
  <c r="BY69" i="2"/>
  <c r="BZ69" i="2"/>
  <c r="CA69" i="2"/>
  <c r="CB69" i="2"/>
  <c r="CC69" i="2"/>
  <c r="CD69" i="2"/>
  <c r="CE69" i="2"/>
  <c r="CF69" i="2"/>
  <c r="CG69" i="2"/>
  <c r="CH69" i="2"/>
  <c r="CI69" i="2"/>
  <c r="CJ69" i="2"/>
  <c r="CK69" i="2"/>
  <c r="CM69" i="2"/>
  <c r="CN69" i="2"/>
  <c r="CO69" i="2"/>
  <c r="CP69" i="2"/>
  <c r="CR69" i="2"/>
  <c r="AT70" i="2"/>
  <c r="AZ70" i="2"/>
  <c r="BA70" i="2"/>
  <c r="BB70" i="2"/>
  <c r="BC70" i="2"/>
  <c r="BD70" i="2"/>
  <c r="BE70" i="2"/>
  <c r="BF70" i="2"/>
  <c r="BG70" i="2"/>
  <c r="BH70" i="2"/>
  <c r="BI70" i="2"/>
  <c r="BJ70" i="2"/>
  <c r="BK70" i="2"/>
  <c r="BL70" i="2"/>
  <c r="BN70" i="2"/>
  <c r="BO70" i="2"/>
  <c r="BP70" i="2"/>
  <c r="BQ70" i="2"/>
  <c r="BR70" i="2"/>
  <c r="BS70" i="2"/>
  <c r="BT70" i="2"/>
  <c r="BU70" i="2"/>
  <c r="BV70" i="2"/>
  <c r="BW70" i="2"/>
  <c r="BX70" i="2"/>
  <c r="BY70" i="2"/>
  <c r="BZ70" i="2"/>
  <c r="CA70" i="2"/>
  <c r="CB70" i="2"/>
  <c r="CC70" i="2"/>
  <c r="CD70" i="2"/>
  <c r="CE70" i="2"/>
  <c r="CF70" i="2"/>
  <c r="CG70" i="2"/>
  <c r="CH70" i="2"/>
  <c r="CI70" i="2"/>
  <c r="CJ70" i="2"/>
  <c r="CK70" i="2"/>
  <c r="CM70" i="2"/>
  <c r="CN70" i="2"/>
  <c r="CO70" i="2"/>
  <c r="CP70" i="2"/>
  <c r="CR70" i="2"/>
  <c r="AT71" i="2"/>
  <c r="AZ71" i="2"/>
  <c r="BA71" i="2"/>
  <c r="BB71" i="2"/>
  <c r="BC71" i="2"/>
  <c r="BD71" i="2"/>
  <c r="BE71" i="2"/>
  <c r="BF71" i="2"/>
  <c r="BG71" i="2"/>
  <c r="BH71" i="2"/>
  <c r="BI71" i="2"/>
  <c r="BJ71" i="2"/>
  <c r="BK71" i="2"/>
  <c r="BL71" i="2"/>
  <c r="BN71" i="2"/>
  <c r="BO71" i="2"/>
  <c r="BP71" i="2"/>
  <c r="BQ71" i="2"/>
  <c r="BR71" i="2"/>
  <c r="BS71" i="2"/>
  <c r="BT71" i="2"/>
  <c r="BU71" i="2"/>
  <c r="BV71" i="2"/>
  <c r="BW71" i="2"/>
  <c r="BX71" i="2"/>
  <c r="BY71" i="2"/>
  <c r="BZ71" i="2"/>
  <c r="CA71" i="2"/>
  <c r="CB71" i="2"/>
  <c r="CC71" i="2"/>
  <c r="CD71" i="2"/>
  <c r="CE71" i="2"/>
  <c r="CF71" i="2"/>
  <c r="CG71" i="2"/>
  <c r="CH71" i="2"/>
  <c r="CI71" i="2"/>
  <c r="CJ71" i="2"/>
  <c r="CK71" i="2"/>
  <c r="CM71" i="2"/>
  <c r="CN71" i="2"/>
  <c r="CO71" i="2"/>
  <c r="CP71" i="2"/>
  <c r="CR71" i="2"/>
  <c r="AT72" i="2"/>
  <c r="AZ72" i="2"/>
  <c r="BA72" i="2"/>
  <c r="BB72" i="2"/>
  <c r="BC72" i="2"/>
  <c r="BD72" i="2"/>
  <c r="BE72" i="2"/>
  <c r="BF72" i="2"/>
  <c r="BG72" i="2"/>
  <c r="BH72" i="2"/>
  <c r="BI72" i="2"/>
  <c r="BJ72" i="2"/>
  <c r="BK72" i="2"/>
  <c r="BL72" i="2"/>
  <c r="BN72" i="2"/>
  <c r="BO72" i="2"/>
  <c r="BP72" i="2"/>
  <c r="BQ72" i="2"/>
  <c r="BR72" i="2"/>
  <c r="BS72" i="2"/>
  <c r="BT72" i="2"/>
  <c r="BU72" i="2"/>
  <c r="BV72" i="2"/>
  <c r="BW72" i="2"/>
  <c r="BX72" i="2"/>
  <c r="BY72" i="2"/>
  <c r="BZ72" i="2"/>
  <c r="CA72" i="2"/>
  <c r="CB72" i="2"/>
  <c r="CC72" i="2"/>
  <c r="CD72" i="2"/>
  <c r="CE72" i="2"/>
  <c r="CF72" i="2"/>
  <c r="CG72" i="2"/>
  <c r="CH72" i="2"/>
  <c r="CI72" i="2"/>
  <c r="CJ72" i="2"/>
  <c r="CK72" i="2"/>
  <c r="CM72" i="2"/>
  <c r="CN72" i="2"/>
  <c r="CO72" i="2"/>
  <c r="CP72" i="2"/>
  <c r="CR72" i="2"/>
  <c r="AT73" i="2"/>
  <c r="AZ73" i="2"/>
  <c r="BA73" i="2"/>
  <c r="BB73" i="2"/>
  <c r="BC73" i="2"/>
  <c r="BD73" i="2"/>
  <c r="BE73" i="2"/>
  <c r="BF73" i="2"/>
  <c r="BG73" i="2"/>
  <c r="BH73" i="2"/>
  <c r="BI73" i="2"/>
  <c r="BJ73" i="2"/>
  <c r="BK73" i="2"/>
  <c r="BL73" i="2"/>
  <c r="BN73" i="2"/>
  <c r="BO73" i="2"/>
  <c r="BP73" i="2"/>
  <c r="BQ73" i="2"/>
  <c r="BR73" i="2"/>
  <c r="BS73" i="2"/>
  <c r="BT73" i="2"/>
  <c r="BU73" i="2"/>
  <c r="BV73" i="2"/>
  <c r="BW73" i="2"/>
  <c r="BX73" i="2"/>
  <c r="BY73" i="2"/>
  <c r="BZ73" i="2"/>
  <c r="CA73" i="2"/>
  <c r="CB73" i="2"/>
  <c r="CC73" i="2"/>
  <c r="CD73" i="2"/>
  <c r="CE73" i="2"/>
  <c r="CF73" i="2"/>
  <c r="CG73" i="2"/>
  <c r="CH73" i="2"/>
  <c r="CI73" i="2"/>
  <c r="CJ73" i="2"/>
  <c r="CK73" i="2"/>
  <c r="CM73" i="2"/>
  <c r="CN73" i="2"/>
  <c r="CO73" i="2"/>
  <c r="CP73" i="2"/>
  <c r="CR73" i="2"/>
  <c r="AT74" i="2"/>
  <c r="AZ74" i="2"/>
  <c r="BA74" i="2"/>
  <c r="BB74" i="2"/>
  <c r="BC74" i="2"/>
  <c r="BD74" i="2"/>
  <c r="BE74" i="2"/>
  <c r="BF74" i="2"/>
  <c r="BG74" i="2"/>
  <c r="BH74" i="2"/>
  <c r="BI74" i="2"/>
  <c r="BJ74" i="2"/>
  <c r="BK74" i="2"/>
  <c r="BL74" i="2"/>
  <c r="BN74" i="2"/>
  <c r="BO74" i="2"/>
  <c r="BP74" i="2"/>
  <c r="BQ74" i="2"/>
  <c r="BR74" i="2"/>
  <c r="BS74" i="2"/>
  <c r="BT74" i="2"/>
  <c r="BU74" i="2"/>
  <c r="BV74" i="2"/>
  <c r="BW74" i="2"/>
  <c r="BX74" i="2"/>
  <c r="BY74" i="2"/>
  <c r="BZ74" i="2"/>
  <c r="CA74" i="2"/>
  <c r="CB74" i="2"/>
  <c r="CC74" i="2"/>
  <c r="CD74" i="2"/>
  <c r="CE74" i="2"/>
  <c r="CF74" i="2"/>
  <c r="CG74" i="2"/>
  <c r="CH74" i="2"/>
  <c r="CI74" i="2"/>
  <c r="CJ74" i="2"/>
  <c r="CK74" i="2"/>
  <c r="CM74" i="2"/>
  <c r="CN74" i="2"/>
  <c r="CO74" i="2"/>
  <c r="CP74" i="2"/>
  <c r="CR74" i="2"/>
  <c r="AT75" i="2"/>
  <c r="AZ75" i="2"/>
  <c r="BA75" i="2"/>
  <c r="BB75" i="2"/>
  <c r="BC75" i="2"/>
  <c r="BD75" i="2"/>
  <c r="BE75" i="2"/>
  <c r="BF75" i="2"/>
  <c r="BG75" i="2"/>
  <c r="BH75" i="2"/>
  <c r="BI75" i="2"/>
  <c r="BJ75" i="2"/>
  <c r="BK75" i="2"/>
  <c r="BL75" i="2"/>
  <c r="BN75" i="2"/>
  <c r="BO75" i="2"/>
  <c r="BP75" i="2"/>
  <c r="BQ75" i="2"/>
  <c r="BR75" i="2"/>
  <c r="BS75" i="2"/>
  <c r="BT75" i="2"/>
  <c r="BU75" i="2"/>
  <c r="BV75" i="2"/>
  <c r="BW75" i="2"/>
  <c r="BX75" i="2"/>
  <c r="BY75" i="2"/>
  <c r="BZ75" i="2"/>
  <c r="CA75" i="2"/>
  <c r="CB75" i="2"/>
  <c r="CC75" i="2"/>
  <c r="CD75" i="2"/>
  <c r="CE75" i="2"/>
  <c r="CF75" i="2"/>
  <c r="CG75" i="2"/>
  <c r="CH75" i="2"/>
  <c r="CI75" i="2"/>
  <c r="CJ75" i="2"/>
  <c r="CK75" i="2"/>
  <c r="CM75" i="2"/>
  <c r="CN75" i="2"/>
  <c r="CO75" i="2"/>
  <c r="CP75" i="2"/>
  <c r="CR75" i="2"/>
  <c r="AT76" i="2"/>
  <c r="AZ76" i="2"/>
  <c r="BA76" i="2"/>
  <c r="BB76" i="2"/>
  <c r="BC76" i="2"/>
  <c r="BD76" i="2"/>
  <c r="BE76" i="2"/>
  <c r="BF76" i="2"/>
  <c r="BG76" i="2"/>
  <c r="BH76" i="2"/>
  <c r="BI76" i="2"/>
  <c r="BJ76" i="2"/>
  <c r="BK76" i="2"/>
  <c r="BL76" i="2"/>
  <c r="BN76" i="2"/>
  <c r="BO76" i="2"/>
  <c r="BP76" i="2"/>
  <c r="BQ76" i="2"/>
  <c r="BR76" i="2"/>
  <c r="BS76" i="2"/>
  <c r="BT76" i="2"/>
  <c r="BU76" i="2"/>
  <c r="BV76" i="2"/>
  <c r="BW76" i="2"/>
  <c r="BX76" i="2"/>
  <c r="BY76" i="2"/>
  <c r="BZ76" i="2"/>
  <c r="CA76" i="2"/>
  <c r="CB76" i="2"/>
  <c r="CC76" i="2"/>
  <c r="CD76" i="2"/>
  <c r="CE76" i="2"/>
  <c r="CF76" i="2"/>
  <c r="CG76" i="2"/>
  <c r="CH76" i="2"/>
  <c r="CI76" i="2"/>
  <c r="CJ76" i="2"/>
  <c r="CK76" i="2"/>
  <c r="CM76" i="2"/>
  <c r="CN76" i="2"/>
  <c r="CO76" i="2"/>
  <c r="CP76" i="2"/>
  <c r="CR76" i="2"/>
  <c r="AT77" i="2"/>
  <c r="AZ77" i="2"/>
  <c r="BA77" i="2"/>
  <c r="BB77" i="2"/>
  <c r="BC77" i="2"/>
  <c r="BD77" i="2"/>
  <c r="BE77" i="2"/>
  <c r="BF77" i="2"/>
  <c r="BG77" i="2"/>
  <c r="BH77" i="2"/>
  <c r="BI77" i="2"/>
  <c r="BJ77" i="2"/>
  <c r="BK77" i="2"/>
  <c r="BL77" i="2"/>
  <c r="BN77" i="2"/>
  <c r="BO77" i="2"/>
  <c r="BP77" i="2"/>
  <c r="BQ77" i="2"/>
  <c r="BR77" i="2"/>
  <c r="BS77" i="2"/>
  <c r="BT77" i="2"/>
  <c r="BU77" i="2"/>
  <c r="BV77" i="2"/>
  <c r="BW77" i="2"/>
  <c r="BX77" i="2"/>
  <c r="BY77" i="2"/>
  <c r="BZ77" i="2"/>
  <c r="CA77" i="2"/>
  <c r="CB77" i="2"/>
  <c r="CC77" i="2"/>
  <c r="CD77" i="2"/>
  <c r="CE77" i="2"/>
  <c r="CF77" i="2"/>
  <c r="CG77" i="2"/>
  <c r="CH77" i="2"/>
  <c r="CI77" i="2"/>
  <c r="CJ77" i="2"/>
  <c r="CK77" i="2"/>
  <c r="CM77" i="2"/>
  <c r="CN77" i="2"/>
  <c r="CO77" i="2"/>
  <c r="CP77" i="2"/>
  <c r="CR77" i="2"/>
  <c r="AT78" i="2"/>
  <c r="AZ78" i="2"/>
  <c r="BA78" i="2"/>
  <c r="BB78" i="2"/>
  <c r="BC78" i="2"/>
  <c r="BD78" i="2"/>
  <c r="BE78" i="2"/>
  <c r="BF78" i="2"/>
  <c r="BG78" i="2"/>
  <c r="BH78" i="2"/>
  <c r="BI78" i="2"/>
  <c r="BJ78" i="2"/>
  <c r="BK78" i="2"/>
  <c r="BL78" i="2"/>
  <c r="BN78" i="2"/>
  <c r="BO78" i="2"/>
  <c r="BP78" i="2"/>
  <c r="BQ78" i="2"/>
  <c r="BR78" i="2"/>
  <c r="BS78" i="2"/>
  <c r="BT78" i="2"/>
  <c r="BU78" i="2"/>
  <c r="BV78" i="2"/>
  <c r="BW78" i="2"/>
  <c r="BX78" i="2"/>
  <c r="BY78" i="2"/>
  <c r="BZ78" i="2"/>
  <c r="CA78" i="2"/>
  <c r="CB78" i="2"/>
  <c r="CC78" i="2"/>
  <c r="CD78" i="2"/>
  <c r="CE78" i="2"/>
  <c r="CF78" i="2"/>
  <c r="CG78" i="2"/>
  <c r="CH78" i="2"/>
  <c r="CI78" i="2"/>
  <c r="CJ78" i="2"/>
  <c r="CK78" i="2"/>
  <c r="CM78" i="2"/>
  <c r="CN78" i="2"/>
  <c r="CO78" i="2"/>
  <c r="CP78" i="2"/>
  <c r="CR78" i="2"/>
  <c r="AT79" i="2"/>
  <c r="AZ79" i="2"/>
  <c r="BA79" i="2"/>
  <c r="BB79" i="2"/>
  <c r="BC79" i="2"/>
  <c r="BD79" i="2"/>
  <c r="BE79" i="2"/>
  <c r="BF79" i="2"/>
  <c r="BG79" i="2"/>
  <c r="BH79" i="2"/>
  <c r="BI79" i="2"/>
  <c r="BJ79" i="2"/>
  <c r="BK79" i="2"/>
  <c r="BL79" i="2"/>
  <c r="BN79" i="2"/>
  <c r="BO79" i="2"/>
  <c r="BP79" i="2"/>
  <c r="BQ79" i="2"/>
  <c r="BR79" i="2"/>
  <c r="BS79" i="2"/>
  <c r="BT79" i="2"/>
  <c r="BU79" i="2"/>
  <c r="BV79" i="2"/>
  <c r="BW79" i="2"/>
  <c r="BX79" i="2"/>
  <c r="BY79" i="2"/>
  <c r="BZ79" i="2"/>
  <c r="CA79" i="2"/>
  <c r="CB79" i="2"/>
  <c r="CC79" i="2"/>
  <c r="CD79" i="2"/>
  <c r="CE79" i="2"/>
  <c r="CF79" i="2"/>
  <c r="CG79" i="2"/>
  <c r="CH79" i="2"/>
  <c r="CI79" i="2"/>
  <c r="CJ79" i="2"/>
  <c r="CK79" i="2"/>
  <c r="CM79" i="2"/>
  <c r="CN79" i="2"/>
  <c r="CO79" i="2"/>
  <c r="CP79" i="2"/>
  <c r="CR79" i="2"/>
  <c r="AT80" i="2"/>
  <c r="AZ80" i="2"/>
  <c r="BA80" i="2"/>
  <c r="BB80" i="2"/>
  <c r="BC80" i="2"/>
  <c r="BD80" i="2"/>
  <c r="BE80" i="2"/>
  <c r="BF80" i="2"/>
  <c r="BG80" i="2"/>
  <c r="BH80" i="2"/>
  <c r="BI80" i="2"/>
  <c r="BJ80" i="2"/>
  <c r="BK80" i="2"/>
  <c r="BL80" i="2"/>
  <c r="BN80" i="2"/>
  <c r="BO80" i="2"/>
  <c r="BP80" i="2"/>
  <c r="BQ80" i="2"/>
  <c r="BR80" i="2"/>
  <c r="BS80" i="2"/>
  <c r="BT80" i="2"/>
  <c r="BU80" i="2"/>
  <c r="BV80" i="2"/>
  <c r="BW80" i="2"/>
  <c r="BX80" i="2"/>
  <c r="BY80" i="2"/>
  <c r="BZ80" i="2"/>
  <c r="CA80" i="2"/>
  <c r="CB80" i="2"/>
  <c r="CC80" i="2"/>
  <c r="CD80" i="2"/>
  <c r="CE80" i="2"/>
  <c r="CF80" i="2"/>
  <c r="CG80" i="2"/>
  <c r="CH80" i="2"/>
  <c r="CI80" i="2"/>
  <c r="CJ80" i="2"/>
  <c r="CK80" i="2"/>
  <c r="CM80" i="2"/>
  <c r="CN80" i="2"/>
  <c r="CO80" i="2"/>
  <c r="CP80" i="2"/>
  <c r="CR80" i="2"/>
  <c r="AT81" i="2"/>
  <c r="AZ81" i="2"/>
  <c r="BA81" i="2"/>
  <c r="BB81" i="2"/>
  <c r="BC81" i="2"/>
  <c r="BD81" i="2"/>
  <c r="BE81" i="2"/>
  <c r="BF81" i="2"/>
  <c r="BG81" i="2"/>
  <c r="BH81" i="2"/>
  <c r="BI81" i="2"/>
  <c r="BJ81" i="2"/>
  <c r="BK81" i="2"/>
  <c r="BL81" i="2"/>
  <c r="BN81" i="2"/>
  <c r="BO81" i="2"/>
  <c r="BP81" i="2"/>
  <c r="BQ81" i="2"/>
  <c r="BR81" i="2"/>
  <c r="BS81" i="2"/>
  <c r="BT81" i="2"/>
  <c r="BU81" i="2"/>
  <c r="BV81" i="2"/>
  <c r="BW81" i="2"/>
  <c r="BX81" i="2"/>
  <c r="BY81" i="2"/>
  <c r="BZ81" i="2"/>
  <c r="CA81" i="2"/>
  <c r="CB81" i="2"/>
  <c r="CC81" i="2"/>
  <c r="CD81" i="2"/>
  <c r="CE81" i="2"/>
  <c r="CF81" i="2"/>
  <c r="CG81" i="2"/>
  <c r="CH81" i="2"/>
  <c r="CI81" i="2"/>
  <c r="CJ81" i="2"/>
  <c r="CK81" i="2"/>
  <c r="CM81" i="2"/>
  <c r="CN81" i="2"/>
  <c r="CO81" i="2"/>
  <c r="CP81" i="2"/>
  <c r="CR81" i="2"/>
  <c r="AT82" i="2"/>
  <c r="AZ82" i="2"/>
  <c r="BA82" i="2"/>
  <c r="BB82" i="2"/>
  <c r="BC82" i="2"/>
  <c r="BD82" i="2"/>
  <c r="BE82" i="2"/>
  <c r="BF82" i="2"/>
  <c r="BG82" i="2"/>
  <c r="BH82" i="2"/>
  <c r="BI82" i="2"/>
  <c r="BJ82" i="2"/>
  <c r="BK82" i="2"/>
  <c r="BL82" i="2"/>
  <c r="BN82" i="2"/>
  <c r="BO82" i="2"/>
  <c r="BP82" i="2"/>
  <c r="BQ82" i="2"/>
  <c r="BR82" i="2"/>
  <c r="BS82" i="2"/>
  <c r="BT82" i="2"/>
  <c r="BU82" i="2"/>
  <c r="BV82" i="2"/>
  <c r="BW82" i="2"/>
  <c r="BX82" i="2"/>
  <c r="BY82" i="2"/>
  <c r="BZ82" i="2"/>
  <c r="CA82" i="2"/>
  <c r="CB82" i="2"/>
  <c r="CC82" i="2"/>
  <c r="CD82" i="2"/>
  <c r="CE82" i="2"/>
  <c r="CF82" i="2"/>
  <c r="CG82" i="2"/>
  <c r="CH82" i="2"/>
  <c r="CI82" i="2"/>
  <c r="CJ82" i="2"/>
  <c r="CK82" i="2"/>
  <c r="CM82" i="2"/>
  <c r="CN82" i="2"/>
  <c r="CO82" i="2"/>
  <c r="CP82" i="2"/>
  <c r="CR82" i="2"/>
  <c r="AT83" i="2"/>
  <c r="AZ83" i="2"/>
  <c r="BA83" i="2"/>
  <c r="BB83" i="2"/>
  <c r="BC83" i="2"/>
  <c r="BD83" i="2"/>
  <c r="BE83" i="2"/>
  <c r="BF83" i="2"/>
  <c r="BG83" i="2"/>
  <c r="BH83" i="2"/>
  <c r="BI83" i="2"/>
  <c r="BJ83" i="2"/>
  <c r="BK83" i="2"/>
  <c r="BL83" i="2"/>
  <c r="BN83" i="2"/>
  <c r="BO83" i="2"/>
  <c r="BP83" i="2"/>
  <c r="BQ83" i="2"/>
  <c r="BR83" i="2"/>
  <c r="BS83" i="2"/>
  <c r="BT83" i="2"/>
  <c r="BU83" i="2"/>
  <c r="BV83" i="2"/>
  <c r="BW83" i="2"/>
  <c r="BX83" i="2"/>
  <c r="BY83" i="2"/>
  <c r="BZ83" i="2"/>
  <c r="CA83" i="2"/>
  <c r="CB83" i="2"/>
  <c r="CC83" i="2"/>
  <c r="CD83" i="2"/>
  <c r="CE83" i="2"/>
  <c r="CF83" i="2"/>
  <c r="CG83" i="2"/>
  <c r="CH83" i="2"/>
  <c r="CI83" i="2"/>
  <c r="CJ83" i="2"/>
  <c r="CK83" i="2"/>
  <c r="CM83" i="2"/>
  <c r="CN83" i="2"/>
  <c r="CO83" i="2"/>
  <c r="CP83" i="2"/>
  <c r="CR83" i="2"/>
  <c r="AT84" i="2"/>
  <c r="AZ84" i="2"/>
  <c r="BA84" i="2"/>
  <c r="BB84" i="2"/>
  <c r="BC84" i="2"/>
  <c r="BD84" i="2"/>
  <c r="BE84" i="2"/>
  <c r="BF84" i="2"/>
  <c r="BG84" i="2"/>
  <c r="BH84" i="2"/>
  <c r="BI84" i="2"/>
  <c r="BJ84" i="2"/>
  <c r="BK84" i="2"/>
  <c r="BL84" i="2"/>
  <c r="BN84" i="2"/>
  <c r="BO84" i="2"/>
  <c r="BP84" i="2"/>
  <c r="BQ84" i="2"/>
  <c r="BR84" i="2"/>
  <c r="BS84" i="2"/>
  <c r="BT84" i="2"/>
  <c r="BU84" i="2"/>
  <c r="BV84" i="2"/>
  <c r="BW84" i="2"/>
  <c r="BX84" i="2"/>
  <c r="BY84" i="2"/>
  <c r="BZ84" i="2"/>
  <c r="CA84" i="2"/>
  <c r="CB84" i="2"/>
  <c r="CC84" i="2"/>
  <c r="CD84" i="2"/>
  <c r="CE84" i="2"/>
  <c r="CF84" i="2"/>
  <c r="CG84" i="2"/>
  <c r="CH84" i="2"/>
  <c r="CI84" i="2"/>
  <c r="CJ84" i="2"/>
  <c r="CK84" i="2"/>
  <c r="CM84" i="2"/>
  <c r="CN84" i="2"/>
  <c r="CO84" i="2"/>
  <c r="CP84" i="2"/>
  <c r="CR84" i="2"/>
  <c r="AT85" i="2"/>
  <c r="AZ85" i="2"/>
  <c r="BA85" i="2"/>
  <c r="BB85" i="2"/>
  <c r="BC85" i="2"/>
  <c r="BD85" i="2"/>
  <c r="BE85" i="2"/>
  <c r="BF85" i="2"/>
  <c r="BG85" i="2"/>
  <c r="BH85" i="2"/>
  <c r="BI85" i="2"/>
  <c r="BJ85" i="2"/>
  <c r="BK85" i="2"/>
  <c r="BL85" i="2"/>
  <c r="BN85" i="2"/>
  <c r="BO85" i="2"/>
  <c r="BP85" i="2"/>
  <c r="BQ85" i="2"/>
  <c r="BR85" i="2"/>
  <c r="BS85" i="2"/>
  <c r="BT85" i="2"/>
  <c r="BU85" i="2"/>
  <c r="BV85" i="2"/>
  <c r="BW85" i="2"/>
  <c r="BX85" i="2"/>
  <c r="BY85" i="2"/>
  <c r="BZ85" i="2"/>
  <c r="CA85" i="2"/>
  <c r="CB85" i="2"/>
  <c r="CC85" i="2"/>
  <c r="CD85" i="2"/>
  <c r="CE85" i="2"/>
  <c r="CF85" i="2"/>
  <c r="CG85" i="2"/>
  <c r="CH85" i="2"/>
  <c r="CI85" i="2"/>
  <c r="CJ85" i="2"/>
  <c r="CK85" i="2"/>
  <c r="CM85" i="2"/>
  <c r="CN85" i="2"/>
  <c r="CO85" i="2"/>
  <c r="CP85" i="2"/>
  <c r="CR85" i="2"/>
  <c r="AT86" i="2"/>
  <c r="AZ86" i="2"/>
  <c r="BA86" i="2"/>
  <c r="BB86" i="2"/>
  <c r="BC86" i="2"/>
  <c r="BD86" i="2"/>
  <c r="BE86" i="2"/>
  <c r="BF86" i="2"/>
  <c r="BG86" i="2"/>
  <c r="BH86" i="2"/>
  <c r="BI86" i="2"/>
  <c r="BJ86" i="2"/>
  <c r="BK86" i="2"/>
  <c r="BL86" i="2"/>
  <c r="BN86" i="2"/>
  <c r="BO86" i="2"/>
  <c r="BP86" i="2"/>
  <c r="BQ86" i="2"/>
  <c r="BR86" i="2"/>
  <c r="BS86" i="2"/>
  <c r="BT86" i="2"/>
  <c r="BU86" i="2"/>
  <c r="BV86" i="2"/>
  <c r="BW86" i="2"/>
  <c r="BX86" i="2"/>
  <c r="BY86" i="2"/>
  <c r="BZ86" i="2"/>
  <c r="CA86" i="2"/>
  <c r="CB86" i="2"/>
  <c r="CC86" i="2"/>
  <c r="CD86" i="2"/>
  <c r="CE86" i="2"/>
  <c r="CF86" i="2"/>
  <c r="CG86" i="2"/>
  <c r="CH86" i="2"/>
  <c r="CI86" i="2"/>
  <c r="CJ86" i="2"/>
  <c r="CK86" i="2"/>
  <c r="CM86" i="2"/>
  <c r="CN86" i="2"/>
  <c r="CO86" i="2"/>
  <c r="CP86" i="2"/>
  <c r="CR86" i="2"/>
  <c r="AT87" i="2"/>
  <c r="AZ87" i="2"/>
  <c r="BA87" i="2"/>
  <c r="BB87" i="2"/>
  <c r="BC87" i="2"/>
  <c r="BD87" i="2"/>
  <c r="BE87" i="2"/>
  <c r="BF87" i="2"/>
  <c r="BG87" i="2"/>
  <c r="BH87" i="2"/>
  <c r="BI87" i="2"/>
  <c r="BJ87" i="2"/>
  <c r="BK87" i="2"/>
  <c r="BL87" i="2"/>
  <c r="BN87" i="2"/>
  <c r="BO87" i="2"/>
  <c r="BP87" i="2"/>
  <c r="BQ87" i="2"/>
  <c r="BR87" i="2"/>
  <c r="BS87" i="2"/>
  <c r="BT87" i="2"/>
  <c r="BU87" i="2"/>
  <c r="BV87" i="2"/>
  <c r="BW87" i="2"/>
  <c r="BX87" i="2"/>
  <c r="BY87" i="2"/>
  <c r="BZ87" i="2"/>
  <c r="CA87" i="2"/>
  <c r="CB87" i="2"/>
  <c r="CC87" i="2"/>
  <c r="CD87" i="2"/>
  <c r="CE87" i="2"/>
  <c r="CF87" i="2"/>
  <c r="CG87" i="2"/>
  <c r="CH87" i="2"/>
  <c r="CI87" i="2"/>
  <c r="CJ87" i="2"/>
  <c r="CK87" i="2"/>
  <c r="CM87" i="2"/>
  <c r="CN87" i="2"/>
  <c r="CO87" i="2"/>
  <c r="CP87" i="2"/>
  <c r="CR87" i="2"/>
  <c r="AT88" i="2"/>
  <c r="AZ88" i="2"/>
  <c r="BA88" i="2"/>
  <c r="BB88" i="2"/>
  <c r="BC88" i="2"/>
  <c r="BD88" i="2"/>
  <c r="BE88" i="2"/>
  <c r="BF88" i="2"/>
  <c r="BG88" i="2"/>
  <c r="BH88" i="2"/>
  <c r="BI88" i="2"/>
  <c r="BJ88" i="2"/>
  <c r="BK88" i="2"/>
  <c r="BL88" i="2"/>
  <c r="BN88" i="2"/>
  <c r="BO88" i="2"/>
  <c r="BP88" i="2"/>
  <c r="BQ88" i="2"/>
  <c r="BR88" i="2"/>
  <c r="BS88" i="2"/>
  <c r="BT88" i="2"/>
  <c r="BU88" i="2"/>
  <c r="BV88" i="2"/>
  <c r="BW88" i="2"/>
  <c r="BX88" i="2"/>
  <c r="BY88" i="2"/>
  <c r="BZ88" i="2"/>
  <c r="CA88" i="2"/>
  <c r="CB88" i="2"/>
  <c r="CC88" i="2"/>
  <c r="CD88" i="2"/>
  <c r="CE88" i="2"/>
  <c r="CF88" i="2"/>
  <c r="CG88" i="2"/>
  <c r="CH88" i="2"/>
  <c r="CI88" i="2"/>
  <c r="CJ88" i="2"/>
  <c r="CK88" i="2"/>
  <c r="CM88" i="2"/>
  <c r="CN88" i="2"/>
  <c r="CO88" i="2"/>
  <c r="CP88" i="2"/>
  <c r="CR88" i="2"/>
  <c r="AT89" i="2"/>
  <c r="AZ89" i="2"/>
  <c r="BA89" i="2"/>
  <c r="BB89" i="2"/>
  <c r="BC89" i="2"/>
  <c r="BD89" i="2"/>
  <c r="BE89" i="2"/>
  <c r="BF89" i="2"/>
  <c r="BG89" i="2"/>
  <c r="BH89" i="2"/>
  <c r="BI89" i="2"/>
  <c r="BJ89" i="2"/>
  <c r="BK89" i="2"/>
  <c r="BL89" i="2"/>
  <c r="BN89" i="2"/>
  <c r="BO89" i="2"/>
  <c r="BP89" i="2"/>
  <c r="BQ89" i="2"/>
  <c r="BR89" i="2"/>
  <c r="BS89" i="2"/>
  <c r="BT89" i="2"/>
  <c r="BU89" i="2"/>
  <c r="BV89" i="2"/>
  <c r="BW89" i="2"/>
  <c r="BX89" i="2"/>
  <c r="BY89" i="2"/>
  <c r="BZ89" i="2"/>
  <c r="CA89" i="2"/>
  <c r="CB89" i="2"/>
  <c r="CC89" i="2"/>
  <c r="CD89" i="2"/>
  <c r="CE89" i="2"/>
  <c r="CF89" i="2"/>
  <c r="CG89" i="2"/>
  <c r="CH89" i="2"/>
  <c r="CI89" i="2"/>
  <c r="CJ89" i="2"/>
  <c r="CK89" i="2"/>
  <c r="CM89" i="2"/>
  <c r="CN89" i="2"/>
  <c r="CO89" i="2"/>
  <c r="CP89" i="2"/>
  <c r="CR89" i="2"/>
  <c r="AT90" i="2"/>
  <c r="AZ90" i="2"/>
  <c r="BA90" i="2"/>
  <c r="BB90" i="2"/>
  <c r="BC90" i="2"/>
  <c r="BD90" i="2"/>
  <c r="BE90" i="2"/>
  <c r="BF90" i="2"/>
  <c r="BG90" i="2"/>
  <c r="BH90" i="2"/>
  <c r="BI90" i="2"/>
  <c r="BJ90" i="2"/>
  <c r="BK90" i="2"/>
  <c r="BL90" i="2"/>
  <c r="BN90" i="2"/>
  <c r="BO90" i="2"/>
  <c r="BP90" i="2"/>
  <c r="BQ90" i="2"/>
  <c r="BR90" i="2"/>
  <c r="BS90" i="2"/>
  <c r="BT90" i="2"/>
  <c r="BU90" i="2"/>
  <c r="BV90" i="2"/>
  <c r="BW90" i="2"/>
  <c r="BX90" i="2"/>
  <c r="BY90" i="2"/>
  <c r="BZ90" i="2"/>
  <c r="CA90" i="2"/>
  <c r="CB90" i="2"/>
  <c r="CC90" i="2"/>
  <c r="CD90" i="2"/>
  <c r="CE90" i="2"/>
  <c r="CF90" i="2"/>
  <c r="CG90" i="2"/>
  <c r="CH90" i="2"/>
  <c r="CI90" i="2"/>
  <c r="CJ90" i="2"/>
  <c r="CK90" i="2"/>
  <c r="CM90" i="2"/>
  <c r="CN90" i="2"/>
  <c r="CO90" i="2"/>
  <c r="CP90" i="2"/>
  <c r="CR90" i="2"/>
  <c r="AT91" i="2"/>
  <c r="AZ91" i="2"/>
  <c r="BA91" i="2"/>
  <c r="BB91" i="2"/>
  <c r="BC91" i="2"/>
  <c r="BD91" i="2"/>
  <c r="BE91" i="2"/>
  <c r="BF91" i="2"/>
  <c r="BG91" i="2"/>
  <c r="BH91" i="2"/>
  <c r="BI91" i="2"/>
  <c r="BJ91" i="2"/>
  <c r="BK91" i="2"/>
  <c r="BL91" i="2"/>
  <c r="BN91" i="2"/>
  <c r="BO91" i="2"/>
  <c r="BP91" i="2"/>
  <c r="BQ91" i="2"/>
  <c r="BR91" i="2"/>
  <c r="BS91" i="2"/>
  <c r="BT91" i="2"/>
  <c r="BU91" i="2"/>
  <c r="BV91" i="2"/>
  <c r="BW91" i="2"/>
  <c r="BX91" i="2"/>
  <c r="BY91" i="2"/>
  <c r="BZ91" i="2"/>
  <c r="CA91" i="2"/>
  <c r="CB91" i="2"/>
  <c r="CC91" i="2"/>
  <c r="CD91" i="2"/>
  <c r="CE91" i="2"/>
  <c r="CF91" i="2"/>
  <c r="CG91" i="2"/>
  <c r="CH91" i="2"/>
  <c r="CI91" i="2"/>
  <c r="CJ91" i="2"/>
  <c r="CK91" i="2"/>
  <c r="CM91" i="2"/>
  <c r="CN91" i="2"/>
  <c r="CO91" i="2"/>
  <c r="CP91" i="2"/>
  <c r="CR91" i="2"/>
  <c r="AT92" i="2"/>
  <c r="AZ92" i="2"/>
  <c r="BA92" i="2"/>
  <c r="BB92" i="2"/>
  <c r="BC92" i="2"/>
  <c r="BD92" i="2"/>
  <c r="BE92" i="2"/>
  <c r="BF92" i="2"/>
  <c r="BG92" i="2"/>
  <c r="BH92" i="2"/>
  <c r="BI92" i="2"/>
  <c r="BJ92" i="2"/>
  <c r="BK92" i="2"/>
  <c r="BL92" i="2"/>
  <c r="BN92" i="2"/>
  <c r="BO92" i="2"/>
  <c r="BP92" i="2"/>
  <c r="BQ92" i="2"/>
  <c r="BR92" i="2"/>
  <c r="BS92" i="2"/>
  <c r="BT92" i="2"/>
  <c r="BU92" i="2"/>
  <c r="BV92" i="2"/>
  <c r="BW92" i="2"/>
  <c r="BX92" i="2"/>
  <c r="BY92" i="2"/>
  <c r="BZ92" i="2"/>
  <c r="CA92" i="2"/>
  <c r="CB92" i="2"/>
  <c r="CC92" i="2"/>
  <c r="CD92" i="2"/>
  <c r="CE92" i="2"/>
  <c r="CF92" i="2"/>
  <c r="CG92" i="2"/>
  <c r="CH92" i="2"/>
  <c r="CI92" i="2"/>
  <c r="CJ92" i="2"/>
  <c r="CK92" i="2"/>
  <c r="CM92" i="2"/>
  <c r="CN92" i="2"/>
  <c r="CO92" i="2"/>
  <c r="CP92" i="2"/>
  <c r="CR92" i="2"/>
  <c r="AT93" i="2"/>
  <c r="AZ93" i="2"/>
  <c r="BA93" i="2"/>
  <c r="BB93" i="2"/>
  <c r="BC93" i="2"/>
  <c r="BD93" i="2"/>
  <c r="BE93" i="2"/>
  <c r="BF93" i="2"/>
  <c r="BG93" i="2"/>
  <c r="BH93" i="2"/>
  <c r="BI93" i="2"/>
  <c r="BJ93" i="2"/>
  <c r="BK93" i="2"/>
  <c r="BL93" i="2"/>
  <c r="BN93" i="2"/>
  <c r="BO93" i="2"/>
  <c r="BP93" i="2"/>
  <c r="BQ93" i="2"/>
  <c r="BR93" i="2"/>
  <c r="BS93" i="2"/>
  <c r="BT93" i="2"/>
  <c r="BU93" i="2"/>
  <c r="BV93" i="2"/>
  <c r="BW93" i="2"/>
  <c r="BX93" i="2"/>
  <c r="BY93" i="2"/>
  <c r="BZ93" i="2"/>
  <c r="CA93" i="2"/>
  <c r="CB93" i="2"/>
  <c r="CC93" i="2"/>
  <c r="CD93" i="2"/>
  <c r="CE93" i="2"/>
  <c r="CF93" i="2"/>
  <c r="CG93" i="2"/>
  <c r="CH93" i="2"/>
  <c r="CI93" i="2"/>
  <c r="CJ93" i="2"/>
  <c r="CK93" i="2"/>
  <c r="CM93" i="2"/>
  <c r="CN93" i="2"/>
  <c r="CO93" i="2"/>
  <c r="CP93" i="2"/>
  <c r="CR93" i="2"/>
  <c r="AT94" i="2"/>
  <c r="AZ94" i="2"/>
  <c r="BA94" i="2"/>
  <c r="BB94" i="2"/>
  <c r="BC94" i="2"/>
  <c r="BD94" i="2"/>
  <c r="BE94" i="2"/>
  <c r="BF94" i="2"/>
  <c r="BG94" i="2"/>
  <c r="BH94" i="2"/>
  <c r="BI94" i="2"/>
  <c r="BJ94" i="2"/>
  <c r="BK94" i="2"/>
  <c r="BL94" i="2"/>
  <c r="BN94" i="2"/>
  <c r="BO94" i="2"/>
  <c r="BP94" i="2"/>
  <c r="BQ94" i="2"/>
  <c r="BR94" i="2"/>
  <c r="BS94" i="2"/>
  <c r="BT94" i="2"/>
  <c r="BU94" i="2"/>
  <c r="BV94" i="2"/>
  <c r="BW94" i="2"/>
  <c r="BX94" i="2"/>
  <c r="BY94" i="2"/>
  <c r="BZ94" i="2"/>
  <c r="CA94" i="2"/>
  <c r="CB94" i="2"/>
  <c r="CC94" i="2"/>
  <c r="CD94" i="2"/>
  <c r="CE94" i="2"/>
  <c r="CF94" i="2"/>
  <c r="CG94" i="2"/>
  <c r="CH94" i="2"/>
  <c r="CI94" i="2"/>
  <c r="CJ94" i="2"/>
  <c r="CK94" i="2"/>
  <c r="CM94" i="2"/>
  <c r="CN94" i="2"/>
  <c r="CO94" i="2"/>
  <c r="CP94" i="2"/>
  <c r="CR94" i="2"/>
  <c r="AT95" i="2"/>
  <c r="AZ95" i="2"/>
  <c r="BA95" i="2"/>
  <c r="BB95" i="2"/>
  <c r="BC95" i="2"/>
  <c r="BD95" i="2"/>
  <c r="BE95" i="2"/>
  <c r="BF95" i="2"/>
  <c r="BG95" i="2"/>
  <c r="BH95" i="2"/>
  <c r="BI95" i="2"/>
  <c r="BJ95" i="2"/>
  <c r="BK95" i="2"/>
  <c r="BL95" i="2"/>
  <c r="BN95" i="2"/>
  <c r="BO95" i="2"/>
  <c r="BP95" i="2"/>
  <c r="BQ95" i="2"/>
  <c r="BR95" i="2"/>
  <c r="BS95" i="2"/>
  <c r="BT95" i="2"/>
  <c r="BU95" i="2"/>
  <c r="BV95" i="2"/>
  <c r="BW95" i="2"/>
  <c r="BX95" i="2"/>
  <c r="BY95" i="2"/>
  <c r="BZ95" i="2"/>
  <c r="CA95" i="2"/>
  <c r="CB95" i="2"/>
  <c r="CC95" i="2"/>
  <c r="CD95" i="2"/>
  <c r="CE95" i="2"/>
  <c r="CF95" i="2"/>
  <c r="CG95" i="2"/>
  <c r="CH95" i="2"/>
  <c r="CI95" i="2"/>
  <c r="CJ95" i="2"/>
  <c r="CK95" i="2"/>
  <c r="CM95" i="2"/>
  <c r="CN95" i="2"/>
  <c r="CO95" i="2"/>
  <c r="CP95" i="2"/>
  <c r="CR95" i="2"/>
  <c r="AT96" i="2"/>
  <c r="AZ96" i="2"/>
  <c r="BA96" i="2"/>
  <c r="BB96" i="2"/>
  <c r="BC96" i="2"/>
  <c r="BD96" i="2"/>
  <c r="BE96" i="2"/>
  <c r="BF96" i="2"/>
  <c r="BG96" i="2"/>
  <c r="BH96" i="2"/>
  <c r="BI96" i="2"/>
  <c r="BJ96" i="2"/>
  <c r="BK96" i="2"/>
  <c r="BL96" i="2"/>
  <c r="BN96" i="2"/>
  <c r="BO96" i="2"/>
  <c r="BP96" i="2"/>
  <c r="BQ96" i="2"/>
  <c r="BR96" i="2"/>
  <c r="BS96" i="2"/>
  <c r="BT96" i="2"/>
  <c r="BU96" i="2"/>
  <c r="BV96" i="2"/>
  <c r="BW96" i="2"/>
  <c r="BX96" i="2"/>
  <c r="BY96" i="2"/>
  <c r="BZ96" i="2"/>
  <c r="CA96" i="2"/>
  <c r="CB96" i="2"/>
  <c r="CC96" i="2"/>
  <c r="CD96" i="2"/>
  <c r="CE96" i="2"/>
  <c r="CF96" i="2"/>
  <c r="CG96" i="2"/>
  <c r="CH96" i="2"/>
  <c r="CI96" i="2"/>
  <c r="CJ96" i="2"/>
  <c r="CK96" i="2"/>
  <c r="CM96" i="2"/>
  <c r="CN96" i="2"/>
  <c r="CO96" i="2"/>
  <c r="CP96" i="2"/>
  <c r="CR96" i="2"/>
  <c r="AT97" i="2"/>
  <c r="AZ97" i="2"/>
  <c r="BA97" i="2"/>
  <c r="BB97" i="2"/>
  <c r="BC97" i="2"/>
  <c r="BD97" i="2"/>
  <c r="BE97" i="2"/>
  <c r="BF97" i="2"/>
  <c r="BG97" i="2"/>
  <c r="BH97" i="2"/>
  <c r="BI97" i="2"/>
  <c r="BJ97" i="2"/>
  <c r="BK97" i="2"/>
  <c r="BL97" i="2"/>
  <c r="BN97" i="2"/>
  <c r="BO97" i="2"/>
  <c r="BP97" i="2"/>
  <c r="BQ97" i="2"/>
  <c r="BR97" i="2"/>
  <c r="BS97" i="2"/>
  <c r="BT97" i="2"/>
  <c r="BU97" i="2"/>
  <c r="BV97" i="2"/>
  <c r="BW97" i="2"/>
  <c r="BX97" i="2"/>
  <c r="BY97" i="2"/>
  <c r="BZ97" i="2"/>
  <c r="CA97" i="2"/>
  <c r="CB97" i="2"/>
  <c r="CC97" i="2"/>
  <c r="CD97" i="2"/>
  <c r="CE97" i="2"/>
  <c r="CF97" i="2"/>
  <c r="CG97" i="2"/>
  <c r="CH97" i="2"/>
  <c r="CI97" i="2"/>
  <c r="CJ97" i="2"/>
  <c r="CK97" i="2"/>
  <c r="CM97" i="2"/>
  <c r="CN97" i="2"/>
  <c r="CO97" i="2"/>
  <c r="CP97" i="2"/>
  <c r="CR97" i="2"/>
  <c r="AT98" i="2"/>
  <c r="AZ98" i="2"/>
  <c r="BA98" i="2"/>
  <c r="BB98" i="2"/>
  <c r="BC98" i="2"/>
  <c r="BD98" i="2"/>
  <c r="BE98" i="2"/>
  <c r="BF98" i="2"/>
  <c r="BG98" i="2"/>
  <c r="BH98" i="2"/>
  <c r="BI98" i="2"/>
  <c r="BJ98" i="2"/>
  <c r="BK98" i="2"/>
  <c r="BL98" i="2"/>
  <c r="BN98" i="2"/>
  <c r="BO98" i="2"/>
  <c r="BP98" i="2"/>
  <c r="BQ98" i="2"/>
  <c r="BR98" i="2"/>
  <c r="BS98" i="2"/>
  <c r="BT98" i="2"/>
  <c r="BU98" i="2"/>
  <c r="BV98" i="2"/>
  <c r="BW98" i="2"/>
  <c r="BX98" i="2"/>
  <c r="BY98" i="2"/>
  <c r="BZ98" i="2"/>
  <c r="CA98" i="2"/>
  <c r="CB98" i="2"/>
  <c r="CC98" i="2"/>
  <c r="CD98" i="2"/>
  <c r="CE98" i="2"/>
  <c r="CF98" i="2"/>
  <c r="CG98" i="2"/>
  <c r="CH98" i="2"/>
  <c r="CI98" i="2"/>
  <c r="CJ98" i="2"/>
  <c r="CK98" i="2"/>
  <c r="CM98" i="2"/>
  <c r="CN98" i="2"/>
  <c r="CO98" i="2"/>
  <c r="CP98" i="2"/>
  <c r="CR98" i="2"/>
  <c r="AT99" i="2"/>
  <c r="AZ99" i="2"/>
  <c r="BA99" i="2"/>
  <c r="BB99" i="2"/>
  <c r="BC99" i="2"/>
  <c r="BD99" i="2"/>
  <c r="BE99" i="2"/>
  <c r="BF99" i="2"/>
  <c r="BG99" i="2"/>
  <c r="BH99" i="2"/>
  <c r="BI99" i="2"/>
  <c r="BJ99" i="2"/>
  <c r="BK99" i="2"/>
  <c r="BL99" i="2"/>
  <c r="BN99" i="2"/>
  <c r="BO99" i="2"/>
  <c r="BP99" i="2"/>
  <c r="BQ99" i="2"/>
  <c r="BR99" i="2"/>
  <c r="BS99" i="2"/>
  <c r="BT99" i="2"/>
  <c r="BU99" i="2"/>
  <c r="BV99" i="2"/>
  <c r="BW99" i="2"/>
  <c r="BX99" i="2"/>
  <c r="BY99" i="2"/>
  <c r="BZ99" i="2"/>
  <c r="CA99" i="2"/>
  <c r="CB99" i="2"/>
  <c r="CC99" i="2"/>
  <c r="CD99" i="2"/>
  <c r="CE99" i="2"/>
  <c r="CF99" i="2"/>
  <c r="CG99" i="2"/>
  <c r="CH99" i="2"/>
  <c r="CI99" i="2"/>
  <c r="CJ99" i="2"/>
  <c r="CK99" i="2"/>
  <c r="CM99" i="2"/>
  <c r="CN99" i="2"/>
  <c r="CO99" i="2"/>
  <c r="CP99" i="2"/>
  <c r="CR99" i="2"/>
  <c r="AT100" i="2"/>
  <c r="AZ100" i="2"/>
  <c r="BA100" i="2"/>
  <c r="BB100" i="2"/>
  <c r="BC100" i="2"/>
  <c r="BD100" i="2"/>
  <c r="BE100" i="2"/>
  <c r="BF100" i="2"/>
  <c r="BG100" i="2"/>
  <c r="BH100" i="2"/>
  <c r="BI100" i="2"/>
  <c r="BJ100" i="2"/>
  <c r="BK100" i="2"/>
  <c r="BL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M100" i="2"/>
  <c r="CN100" i="2"/>
  <c r="CO100" i="2"/>
  <c r="CP100" i="2"/>
  <c r="CR100" i="2"/>
  <c r="AT101" i="2"/>
  <c r="AZ101" i="2"/>
  <c r="BA101" i="2"/>
  <c r="BB101" i="2"/>
  <c r="BC101" i="2"/>
  <c r="BD101" i="2"/>
  <c r="BE101" i="2"/>
  <c r="BF101" i="2"/>
  <c r="BG101" i="2"/>
  <c r="BH101" i="2"/>
  <c r="BI101" i="2"/>
  <c r="BJ101" i="2"/>
  <c r="BK101" i="2"/>
  <c r="BL101" i="2"/>
  <c r="BN101" i="2"/>
  <c r="BO101" i="2"/>
  <c r="BP101" i="2"/>
  <c r="BQ101" i="2"/>
  <c r="BR101" i="2"/>
  <c r="BS101" i="2"/>
  <c r="BT101" i="2"/>
  <c r="BU101" i="2"/>
  <c r="BV101" i="2"/>
  <c r="BW101" i="2"/>
  <c r="BX101" i="2"/>
  <c r="BY101" i="2"/>
  <c r="BZ101" i="2"/>
  <c r="CA101" i="2"/>
  <c r="CB101" i="2"/>
  <c r="CC101" i="2"/>
  <c r="CD101" i="2"/>
  <c r="CE101" i="2"/>
  <c r="CF101" i="2"/>
  <c r="CG101" i="2"/>
  <c r="CH101" i="2"/>
  <c r="CI101" i="2"/>
  <c r="CJ101" i="2"/>
  <c r="CK101" i="2"/>
  <c r="CM101" i="2"/>
  <c r="CN101" i="2"/>
  <c r="CO101" i="2"/>
  <c r="CP101" i="2"/>
  <c r="CR101" i="2"/>
  <c r="AT102" i="2"/>
  <c r="AZ102" i="2"/>
  <c r="BA102" i="2"/>
  <c r="BB102" i="2"/>
  <c r="BC102" i="2"/>
  <c r="BD102" i="2"/>
  <c r="BE102" i="2"/>
  <c r="BF102" i="2"/>
  <c r="BG102" i="2"/>
  <c r="BH102" i="2"/>
  <c r="BI102" i="2"/>
  <c r="BJ102" i="2"/>
  <c r="BK102" i="2"/>
  <c r="BL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M102" i="2"/>
  <c r="CN102" i="2"/>
  <c r="CO102" i="2"/>
  <c r="CP102" i="2"/>
  <c r="CR102" i="2"/>
  <c r="AT103" i="2"/>
  <c r="AZ103" i="2"/>
  <c r="BA103" i="2"/>
  <c r="BB103" i="2"/>
  <c r="BC103" i="2"/>
  <c r="BD103" i="2"/>
  <c r="BE103" i="2"/>
  <c r="BF103" i="2"/>
  <c r="BG103" i="2"/>
  <c r="BH103" i="2"/>
  <c r="BI103" i="2"/>
  <c r="BJ103" i="2"/>
  <c r="BK103" i="2"/>
  <c r="BL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M103" i="2"/>
  <c r="CN103" i="2"/>
  <c r="CO103" i="2"/>
  <c r="CP103" i="2"/>
  <c r="CR103" i="2"/>
  <c r="AT104" i="2"/>
  <c r="AZ104" i="2"/>
  <c r="BA104" i="2"/>
  <c r="BB104" i="2"/>
  <c r="BC104" i="2"/>
  <c r="BD104" i="2"/>
  <c r="BE104" i="2"/>
  <c r="BF104" i="2"/>
  <c r="BG104" i="2"/>
  <c r="BH104" i="2"/>
  <c r="BI104" i="2"/>
  <c r="BJ104" i="2"/>
  <c r="BK104" i="2"/>
  <c r="BL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M104" i="2"/>
  <c r="CN104" i="2"/>
  <c r="CO104" i="2"/>
  <c r="CP104" i="2"/>
  <c r="CR104" i="2"/>
  <c r="AT105" i="2"/>
  <c r="AZ105" i="2"/>
  <c r="BA105" i="2"/>
  <c r="BB105" i="2"/>
  <c r="BC105" i="2"/>
  <c r="BD105" i="2"/>
  <c r="BE105" i="2"/>
  <c r="BF105" i="2"/>
  <c r="BG105" i="2"/>
  <c r="BH105" i="2"/>
  <c r="BI105" i="2"/>
  <c r="BJ105" i="2"/>
  <c r="BK105" i="2"/>
  <c r="BL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M105" i="2"/>
  <c r="CN105" i="2"/>
  <c r="CO105" i="2"/>
  <c r="CP105" i="2"/>
  <c r="CR105" i="2"/>
  <c r="AT106" i="2"/>
  <c r="AZ106" i="2"/>
  <c r="BA106" i="2"/>
  <c r="BB106" i="2"/>
  <c r="BC106" i="2"/>
  <c r="BD106" i="2"/>
  <c r="BE106" i="2"/>
  <c r="BF106" i="2"/>
  <c r="BG106" i="2"/>
  <c r="BH106" i="2"/>
  <c r="BI106" i="2"/>
  <c r="BJ106" i="2"/>
  <c r="BK106" i="2"/>
  <c r="BL106" i="2"/>
  <c r="BN106" i="2"/>
  <c r="BO106" i="2"/>
  <c r="BP106" i="2"/>
  <c r="BQ106" i="2"/>
  <c r="BR106" i="2"/>
  <c r="BS106" i="2"/>
  <c r="BT106" i="2"/>
  <c r="BU106" i="2"/>
  <c r="BV106" i="2"/>
  <c r="BW106" i="2"/>
  <c r="BX106" i="2"/>
  <c r="BY106" i="2"/>
  <c r="BZ106" i="2"/>
  <c r="CA106" i="2"/>
  <c r="CB106" i="2"/>
  <c r="CC106" i="2"/>
  <c r="CD106" i="2"/>
  <c r="CE106" i="2"/>
  <c r="CF106" i="2"/>
  <c r="CG106" i="2"/>
  <c r="CH106" i="2"/>
  <c r="CI106" i="2"/>
  <c r="CJ106" i="2"/>
  <c r="CK106" i="2"/>
  <c r="CM106" i="2"/>
  <c r="CN106" i="2"/>
  <c r="CO106" i="2"/>
  <c r="CP106" i="2"/>
  <c r="CR106" i="2"/>
  <c r="AT107" i="2"/>
  <c r="AZ107" i="2"/>
  <c r="BA107" i="2"/>
  <c r="BB107" i="2"/>
  <c r="BC107" i="2"/>
  <c r="BD107" i="2"/>
  <c r="BE107" i="2"/>
  <c r="BF107" i="2"/>
  <c r="BG107" i="2"/>
  <c r="BH107" i="2"/>
  <c r="BI107" i="2"/>
  <c r="BJ107" i="2"/>
  <c r="BK107" i="2"/>
  <c r="BL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M107" i="2"/>
  <c r="CN107" i="2"/>
  <c r="CO107" i="2"/>
  <c r="CP107" i="2"/>
  <c r="CR107" i="2"/>
  <c r="AT108" i="2"/>
  <c r="AZ108" i="2"/>
  <c r="BA108" i="2"/>
  <c r="BB108" i="2"/>
  <c r="BC108" i="2"/>
  <c r="BD108" i="2"/>
  <c r="BE108" i="2"/>
  <c r="BF108" i="2"/>
  <c r="BG108" i="2"/>
  <c r="BH108" i="2"/>
  <c r="BI108" i="2"/>
  <c r="BJ108" i="2"/>
  <c r="BK108" i="2"/>
  <c r="BL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O108" i="2"/>
  <c r="CP108" i="2"/>
  <c r="CR108" i="2"/>
  <c r="AT109" i="2"/>
  <c r="AZ109" i="2"/>
  <c r="BA109" i="2"/>
  <c r="BB109" i="2"/>
  <c r="BC109" i="2"/>
  <c r="BD109" i="2"/>
  <c r="BE109" i="2"/>
  <c r="BF109" i="2"/>
  <c r="BG109" i="2"/>
  <c r="BH109" i="2"/>
  <c r="BI109" i="2"/>
  <c r="BJ109" i="2"/>
  <c r="BK109" i="2"/>
  <c r="BL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O109" i="2"/>
  <c r="CP109" i="2"/>
  <c r="CR109" i="2"/>
  <c r="BI14" i="2" l="1"/>
  <c r="CE14" i="2"/>
  <c r="CI11" i="2" l="1"/>
  <c r="CE11" i="2"/>
  <c r="CF19" i="2"/>
  <c r="CJ19" i="2"/>
  <c r="BK17" i="2"/>
  <c r="CH17" i="2"/>
  <c r="BI17" i="2"/>
  <c r="CD17" i="2"/>
  <c r="BK16" i="2"/>
  <c r="CI16" i="2"/>
  <c r="BI16" i="2"/>
  <c r="CE16" i="2"/>
  <c r="BK15" i="2"/>
  <c r="CH15" i="2"/>
  <c r="BI15" i="2"/>
  <c r="CD15" i="2"/>
  <c r="CF13" i="2"/>
  <c r="CD13" i="2"/>
  <c r="CJ13" i="2"/>
  <c r="CH13" i="2"/>
  <c r="BK14" i="2"/>
  <c r="CI14" i="2"/>
  <c r="CI19" i="2" l="1"/>
  <c r="CE19" i="2"/>
  <c r="CA11" i="2"/>
  <c r="CM11" i="2"/>
  <c r="CB19" i="2"/>
  <c r="CN19" i="2"/>
  <c r="CM18" i="2"/>
  <c r="CN14" i="2"/>
  <c r="CL17" i="2"/>
  <c r="BZ17" i="2"/>
  <c r="CA16" i="2"/>
  <c r="CM16" i="2"/>
  <c r="CL15" i="2"/>
  <c r="BZ15" i="2"/>
  <c r="CN13" i="2"/>
  <c r="CL13" i="2"/>
  <c r="CB13" i="2"/>
  <c r="BZ13" i="2"/>
  <c r="CM14" i="2"/>
  <c r="BG14" i="2"/>
  <c r="CA14" i="2"/>
  <c r="BG16" i="2"/>
  <c r="BG17" i="2"/>
  <c r="BG15" i="2"/>
  <c r="CB12" i="2" l="1"/>
  <c r="CJ12" i="2"/>
  <c r="BZ11" i="2"/>
  <c r="CN17" i="2"/>
  <c r="CB17" i="2"/>
  <c r="CA19" i="2"/>
  <c r="BK18" i="2"/>
  <c r="CM19" i="2"/>
  <c r="CN16" i="2"/>
  <c r="D15" i="4"/>
  <c r="E15" i="4" s="1"/>
  <c r="F15" i="4" s="1"/>
  <c r="B51" i="4"/>
  <c r="B52" i="4"/>
  <c r="B53" i="4"/>
  <c r="B54" i="4"/>
  <c r="B55" i="4"/>
  <c r="B50" i="4"/>
  <c r="H38" i="4"/>
  <c r="I38" i="4"/>
  <c r="J38" i="4"/>
  <c r="K38" i="4"/>
  <c r="B11" i="19"/>
  <c r="B5" i="19"/>
  <c r="A38" i="17"/>
  <c r="B26" i="17"/>
  <c r="X6" i="17"/>
  <c r="W6" i="17"/>
  <c r="N12" i="17" s="1"/>
  <c r="N13" i="17" s="1"/>
  <c r="V6" i="17"/>
  <c r="U6" i="17"/>
  <c r="T6" i="17"/>
  <c r="S6" i="17"/>
  <c r="X5" i="17"/>
  <c r="V5" i="17"/>
  <c r="U5" i="17"/>
  <c r="W5" i="17" s="1"/>
  <c r="T5" i="17"/>
  <c r="S5" i="17"/>
  <c r="X4" i="17"/>
  <c r="U4" i="17"/>
  <c r="T4" i="17"/>
  <c r="S4" i="17"/>
  <c r="R4" i="17"/>
  <c r="V4" i="17" s="1"/>
  <c r="Q4" i="17"/>
  <c r="D39" i="8"/>
  <c r="C39" i="8"/>
  <c r="D38" i="8"/>
  <c r="C38" i="8"/>
  <c r="D27" i="8"/>
  <c r="C27" i="8"/>
  <c r="A27" i="8"/>
  <c r="D26" i="8"/>
  <c r="C26" i="8"/>
  <c r="A26" i="8"/>
  <c r="A25" i="8"/>
  <c r="A24" i="8"/>
  <c r="A23" i="8"/>
  <c r="A22" i="8"/>
  <c r="A21" i="8"/>
  <c r="A20" i="8"/>
  <c r="A19" i="8"/>
  <c r="A18" i="8"/>
  <c r="A17" i="8"/>
  <c r="A16" i="8"/>
  <c r="A123" i="7"/>
  <c r="A122" i="7"/>
  <c r="A121" i="7"/>
  <c r="A120" i="7"/>
  <c r="A119" i="7"/>
  <c r="A118" i="7"/>
  <c r="A117" i="7"/>
  <c r="A116" i="7"/>
  <c r="A115" i="7"/>
  <c r="A114" i="7"/>
  <c r="A113" i="7"/>
  <c r="A112" i="7"/>
  <c r="A73" i="7"/>
  <c r="G6" i="7"/>
  <c r="F6" i="7"/>
  <c r="G5" i="7"/>
  <c r="F5" i="7"/>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J22" i="4"/>
  <c r="I22" i="4"/>
  <c r="H22" i="4"/>
  <c r="CR110" i="2"/>
  <c r="CP110" i="2"/>
  <c r="CO110" i="2"/>
  <c r="CN110" i="2"/>
  <c r="CM110" i="2"/>
  <c r="CK110" i="2"/>
  <c r="CJ110" i="2"/>
  <c r="CI110" i="2"/>
  <c r="CG110" i="2"/>
  <c r="CF110" i="2"/>
  <c r="CE110" i="2"/>
  <c r="CC110" i="2"/>
  <c r="CB110" i="2"/>
  <c r="CA110" i="2"/>
  <c r="BY110" i="2"/>
  <c r="BX110" i="2"/>
  <c r="BW110" i="2"/>
  <c r="BV110" i="2"/>
  <c r="BU110" i="2"/>
  <c r="BT110" i="2"/>
  <c r="BS110" i="2"/>
  <c r="BR110" i="2"/>
  <c r="BQ110" i="2"/>
  <c r="BP110" i="2"/>
  <c r="BO110" i="2"/>
  <c r="BN110" i="2"/>
  <c r="BL110" i="2"/>
  <c r="BJ110" i="2"/>
  <c r="BH110" i="2"/>
  <c r="BF110" i="2"/>
  <c r="BE110" i="2"/>
  <c r="BD110" i="2"/>
  <c r="BC110" i="2"/>
  <c r="BB110" i="2"/>
  <c r="BA110" i="2"/>
  <c r="AZ110" i="2"/>
  <c r="AT110" i="2"/>
  <c r="AV86" i="2"/>
  <c r="AD29" i="2"/>
  <c r="AX44" i="2"/>
  <c r="AC31" i="2"/>
  <c r="AS40" i="2"/>
  <c r="AB61" i="2"/>
  <c r="AB99" i="2"/>
  <c r="AG19" i="2"/>
  <c r="AS93" i="2"/>
  <c r="AV59" i="2"/>
  <c r="AS12" i="2"/>
  <c r="AU34" i="2"/>
  <c r="AG28" i="2"/>
  <c r="AV19" i="2"/>
  <c r="AB83" i="2"/>
  <c r="AD87" i="2"/>
  <c r="AD31" i="2"/>
  <c r="AR15" i="2"/>
  <c r="AG93" i="2"/>
  <c r="AE102" i="2"/>
  <c r="AF71" i="2"/>
  <c r="AY13" i="2"/>
  <c r="AB48" i="2"/>
  <c r="AY12" i="2"/>
  <c r="AW54" i="2"/>
  <c r="AG76" i="2"/>
  <c r="AU94" i="2"/>
  <c r="AS65" i="2"/>
  <c r="AQ59" i="2"/>
  <c r="AF16" i="2"/>
  <c r="AR60" i="2"/>
  <c r="AW68" i="2"/>
  <c r="AP45" i="2"/>
  <c r="AX97" i="2"/>
  <c r="AV70" i="2"/>
  <c r="AE70" i="2"/>
  <c r="V15" i="2"/>
  <c r="AS96" i="2"/>
  <c r="AE16" i="2"/>
  <c r="AG47" i="2"/>
  <c r="AD91" i="2"/>
  <c r="AG104" i="2"/>
  <c r="AP69" i="2"/>
  <c r="AW103" i="2"/>
  <c r="AS71" i="2"/>
  <c r="AE99" i="2"/>
  <c r="AP77" i="2"/>
  <c r="AW79" i="2"/>
  <c r="Y11" i="2"/>
  <c r="AV35" i="2"/>
  <c r="AP71" i="2"/>
  <c r="AW107" i="2"/>
  <c r="AS77" i="2"/>
  <c r="AP76" i="2"/>
  <c r="AY67" i="2"/>
  <c r="AB43" i="2"/>
  <c r="AW102" i="2"/>
  <c r="AX79" i="2"/>
  <c r="AS99" i="2"/>
  <c r="AF32" i="2"/>
  <c r="AP59" i="2"/>
  <c r="AF31" i="2"/>
  <c r="AC58" i="2"/>
  <c r="AQ60" i="2"/>
  <c r="AF77" i="2"/>
  <c r="AP20" i="2"/>
  <c r="AP37" i="2"/>
  <c r="AS80" i="2"/>
  <c r="AP82" i="2"/>
  <c r="AD100" i="2"/>
  <c r="AP88" i="2"/>
  <c r="AG11" i="2"/>
  <c r="AV65" i="2"/>
  <c r="AP109" i="2"/>
  <c r="AG100" i="2"/>
  <c r="AX86" i="2"/>
  <c r="AC81" i="2"/>
  <c r="AR79" i="2"/>
  <c r="AC55" i="2"/>
  <c r="AF53" i="2"/>
  <c r="AF106" i="2"/>
  <c r="AG78" i="2"/>
  <c r="AF27" i="2"/>
  <c r="AD59" i="2"/>
  <c r="AE95" i="2"/>
  <c r="AU58" i="2"/>
  <c r="AX69" i="2"/>
  <c r="AY57" i="2"/>
  <c r="AS34" i="2"/>
  <c r="AD11" i="2"/>
  <c r="AV107" i="2"/>
  <c r="AX81" i="2"/>
  <c r="AR13" i="2"/>
  <c r="AD50" i="2"/>
  <c r="AB74" i="2"/>
  <c r="AU51" i="2"/>
  <c r="AD75" i="2"/>
  <c r="AD56" i="2"/>
  <c r="AB93" i="2"/>
  <c r="AY92" i="2"/>
  <c r="AE55" i="2"/>
  <c r="AF25" i="2"/>
  <c r="AB89" i="2"/>
  <c r="AD98" i="2"/>
  <c r="AX14" i="2"/>
  <c r="V18" i="2"/>
  <c r="AE17" i="2"/>
  <c r="AQ75" i="2"/>
  <c r="AX101" i="2"/>
  <c r="AX59" i="2"/>
  <c r="AV28" i="2"/>
  <c r="AG66" i="2"/>
  <c r="AB92" i="2"/>
  <c r="AP96" i="2"/>
  <c r="AP93" i="2"/>
  <c r="V19" i="2"/>
  <c r="AU101" i="2"/>
  <c r="AE34" i="2"/>
  <c r="AD95" i="2"/>
  <c r="AA13" i="2"/>
  <c r="AF54" i="2"/>
  <c r="AR100" i="2"/>
  <c r="AY76" i="2"/>
  <c r="AY79" i="2"/>
  <c r="AR45" i="2"/>
  <c r="AS33" i="2"/>
  <c r="AY40" i="2"/>
  <c r="AE31" i="2"/>
  <c r="AV33" i="2"/>
  <c r="AR33" i="2"/>
  <c r="AU28" i="2"/>
  <c r="AB65" i="2"/>
  <c r="AU49" i="2"/>
  <c r="AE104" i="2"/>
  <c r="AE84" i="2"/>
  <c r="AD57" i="2"/>
  <c r="AV24" i="2"/>
  <c r="AU104" i="2"/>
  <c r="AB80" i="2"/>
  <c r="AQ13" i="2"/>
  <c r="AR59" i="2"/>
  <c r="AG72" i="2"/>
  <c r="AW81" i="2"/>
  <c r="AW61" i="2"/>
  <c r="AB44" i="2"/>
  <c r="AF19" i="2"/>
  <c r="AF104" i="2"/>
  <c r="AX12" i="2"/>
  <c r="AQ30" i="2"/>
  <c r="AX74" i="2"/>
  <c r="AY60" i="2"/>
  <c r="AD104" i="2"/>
  <c r="AY109" i="2"/>
  <c r="X16" i="2"/>
  <c r="AU90" i="2"/>
  <c r="AD35" i="2"/>
  <c r="AF101" i="2"/>
  <c r="AW108" i="2"/>
  <c r="AP58" i="2"/>
  <c r="AQ88" i="2"/>
  <c r="AU74" i="2"/>
  <c r="AQ48" i="2"/>
  <c r="AB87" i="2"/>
  <c r="AF88" i="2"/>
  <c r="AU18" i="2"/>
  <c r="AW29" i="2"/>
  <c r="AC12" i="2"/>
  <c r="AC44" i="2"/>
  <c r="AU41" i="2"/>
  <c r="AQ49" i="2"/>
  <c r="AD30" i="2"/>
  <c r="AV41" i="2"/>
  <c r="AF69" i="2"/>
  <c r="AG96" i="2"/>
  <c r="AW30" i="2"/>
  <c r="AF26" i="2"/>
  <c r="AV97" i="2"/>
  <c r="AB106" i="2"/>
  <c r="X15" i="2"/>
  <c r="AC91" i="2"/>
  <c r="AR36" i="2"/>
  <c r="AU50" i="2"/>
  <c r="AY95" i="2"/>
  <c r="AY63" i="2"/>
  <c r="AX22" i="2"/>
  <c r="AP100" i="2"/>
  <c r="AX38" i="2"/>
  <c r="AY62" i="2"/>
  <c r="AF55" i="2"/>
  <c r="AX29" i="2"/>
  <c r="AB50" i="2"/>
  <c r="V20" i="2"/>
  <c r="AR81" i="2"/>
  <c r="AS66" i="2"/>
  <c r="AU55" i="2"/>
  <c r="AC50" i="2"/>
  <c r="AC67" i="2"/>
  <c r="AU102" i="2"/>
  <c r="AR18" i="2"/>
  <c r="AE98" i="2"/>
  <c r="AU31" i="2"/>
  <c r="AS52" i="2"/>
  <c r="AG16" i="2"/>
  <c r="AV51" i="2"/>
  <c r="AY34" i="2"/>
  <c r="AQ100" i="2"/>
  <c r="AW52" i="2"/>
  <c r="AE61" i="2"/>
  <c r="AE92" i="2"/>
  <c r="AD105" i="2"/>
  <c r="AS106" i="2"/>
  <c r="AX65" i="2"/>
  <c r="X12" i="2"/>
  <c r="AB94" i="2"/>
  <c r="AR40" i="2"/>
  <c r="AX42" i="2"/>
  <c r="AR72" i="2"/>
  <c r="AU56" i="2"/>
  <c r="AF20" i="2"/>
  <c r="AW17" i="2"/>
  <c r="AF80" i="2"/>
  <c r="AP50" i="2"/>
  <c r="AD93" i="2"/>
  <c r="AW105" i="2"/>
  <c r="AE67" i="2"/>
  <c r="AW23" i="2"/>
  <c r="AV80" i="2"/>
  <c r="AU70" i="2"/>
  <c r="AV11" i="2"/>
  <c r="AE59" i="2"/>
  <c r="AR19" i="2"/>
  <c r="AS49" i="2"/>
  <c r="AU83" i="2"/>
  <c r="AR83" i="2"/>
  <c r="AB79" i="2"/>
  <c r="AE86" i="2"/>
  <c r="Y16" i="2"/>
  <c r="AS92" i="2"/>
  <c r="AR69" i="2"/>
  <c r="AR31" i="2"/>
  <c r="AX80" i="2"/>
  <c r="AX92" i="2"/>
  <c r="AQ57" i="2"/>
  <c r="AP29" i="2"/>
  <c r="AB98" i="2"/>
  <c r="AW33" i="2"/>
  <c r="AF57" i="2"/>
  <c r="AY19" i="2"/>
  <c r="AV56" i="2"/>
  <c r="AB51" i="2"/>
  <c r="AA17" i="2"/>
  <c r="AG108" i="2"/>
  <c r="AW28" i="2"/>
  <c r="AQ92" i="2"/>
  <c r="AP33" i="2"/>
  <c r="AF79" i="2"/>
  <c r="AC65" i="2"/>
  <c r="AS47" i="2"/>
  <c r="AR71" i="2"/>
  <c r="AQ97" i="2"/>
  <c r="AD85" i="2"/>
  <c r="AE101" i="2"/>
  <c r="AY99" i="2"/>
  <c r="AS102" i="2"/>
  <c r="AS32" i="2"/>
  <c r="X19" i="2"/>
  <c r="AS103" i="2"/>
  <c r="AF98" i="2"/>
  <c r="AW35" i="2"/>
  <c r="AG37" i="2"/>
  <c r="AF13" i="2"/>
  <c r="AD23" i="2"/>
  <c r="AG79" i="2"/>
  <c r="AC70" i="2"/>
  <c r="AQ76" i="2"/>
  <c r="AF62" i="2"/>
  <c r="AU86" i="2"/>
  <c r="AY89" i="2"/>
  <c r="AQ80" i="2"/>
  <c r="W18" i="2"/>
  <c r="AE23" i="2"/>
  <c r="AP83" i="2"/>
  <c r="AB60" i="2"/>
  <c r="AR75" i="2"/>
  <c r="AF48" i="2"/>
  <c r="AQ86" i="2"/>
  <c r="AQ63" i="2"/>
  <c r="AW69" i="2"/>
  <c r="AE32" i="2"/>
  <c r="AS55" i="2"/>
  <c r="AC78" i="2"/>
  <c r="AC106" i="2"/>
  <c r="AV58" i="2"/>
  <c r="AS91" i="2"/>
  <c r="AP86" i="2"/>
  <c r="AG95" i="2"/>
  <c r="AE60" i="2"/>
  <c r="AE26" i="2"/>
  <c r="AG85" i="2"/>
  <c r="AQ21" i="2"/>
  <c r="AX20" i="2"/>
  <c r="AB57" i="2"/>
  <c r="AE65" i="2"/>
  <c r="AC105" i="2"/>
  <c r="AY71" i="2"/>
  <c r="AP43" i="2"/>
  <c r="AY97" i="2"/>
  <c r="X21" i="2"/>
  <c r="AQ47" i="2"/>
  <c r="AG23" i="2"/>
  <c r="AD43" i="2"/>
  <c r="AF29" i="2"/>
  <c r="AW64" i="2"/>
  <c r="AY65" i="2"/>
  <c r="AW13" i="2"/>
  <c r="AX55" i="2"/>
  <c r="AF51" i="2"/>
  <c r="AX16" i="2"/>
  <c r="AQ17" i="2"/>
  <c r="AY96" i="2"/>
  <c r="AV16" i="2"/>
  <c r="AX45" i="2"/>
  <c r="AD22" i="2"/>
  <c r="AE75" i="2"/>
  <c r="AC79" i="2"/>
  <c r="AX83" i="2"/>
  <c r="AU108" i="2"/>
  <c r="AF81" i="2"/>
  <c r="AV25" i="2"/>
  <c r="AS42" i="2"/>
  <c r="AQ22" i="2"/>
  <c r="AW62" i="2"/>
  <c r="AB32" i="2"/>
  <c r="AU43" i="2"/>
  <c r="AE22" i="2"/>
  <c r="AQ96" i="2"/>
  <c r="AR98" i="2"/>
  <c r="AQ85" i="2"/>
  <c r="AU89" i="2"/>
  <c r="AY33" i="2"/>
  <c r="AR91" i="2"/>
  <c r="AE11" i="2"/>
  <c r="AX47" i="2"/>
  <c r="AS22" i="2"/>
  <c r="AY85" i="2"/>
  <c r="AQ98" i="2"/>
  <c r="AX105" i="2"/>
  <c r="AB97" i="2"/>
  <c r="AP107" i="2"/>
  <c r="AY94" i="2"/>
  <c r="AG31" i="2"/>
  <c r="AU23" i="2"/>
  <c r="AS15" i="2"/>
  <c r="AD61" i="2"/>
  <c r="AQ106" i="2"/>
  <c r="AB22" i="2"/>
  <c r="AX24" i="2"/>
  <c r="AU54" i="2"/>
  <c r="AS43" i="2"/>
  <c r="AW82" i="2"/>
  <c r="AS59" i="2"/>
  <c r="AE73" i="2"/>
  <c r="AX50" i="2"/>
  <c r="AQ104" i="2"/>
  <c r="AE52" i="2"/>
  <c r="X17" i="2"/>
  <c r="AR77" i="2"/>
  <c r="AY15" i="2"/>
  <c r="AQ94" i="2"/>
  <c r="AF36" i="2"/>
  <c r="AC28" i="2"/>
  <c r="AE83" i="2"/>
  <c r="AW67" i="2"/>
  <c r="AD38" i="2"/>
  <c r="AY104" i="2"/>
  <c r="AW26" i="2"/>
  <c r="AD66" i="2"/>
  <c r="AR56" i="2"/>
  <c r="AY102" i="2"/>
  <c r="AQ108" i="2"/>
  <c r="AP73" i="2"/>
  <c r="AY98" i="2"/>
  <c r="AF21" i="2"/>
  <c r="AB69" i="2"/>
  <c r="AV92" i="2"/>
  <c r="AQ101" i="2"/>
  <c r="AB109" i="2"/>
  <c r="AG63" i="2"/>
  <c r="AQ15" i="2"/>
  <c r="AU75" i="2"/>
  <c r="AG82" i="2"/>
  <c r="AD32" i="2"/>
  <c r="AR44" i="2"/>
  <c r="AD108" i="2"/>
  <c r="AF15" i="2"/>
  <c r="AU97" i="2"/>
  <c r="AY56" i="2"/>
  <c r="AU16" i="2"/>
  <c r="AP23" i="2"/>
  <c r="AQ25" i="2"/>
  <c r="AE97" i="2"/>
  <c r="AR38" i="2"/>
  <c r="AC19" i="2"/>
  <c r="AG97" i="2"/>
  <c r="AG74" i="2"/>
  <c r="AG49" i="2"/>
  <c r="AE80" i="2"/>
  <c r="AW91" i="2"/>
  <c r="AB29" i="2"/>
  <c r="AC84" i="2"/>
  <c r="AQ44" i="2"/>
  <c r="AW24" i="2"/>
  <c r="AR12" i="2"/>
  <c r="AF58" i="2"/>
  <c r="AB15" i="2"/>
  <c r="AX25" i="2"/>
  <c r="AF66" i="2"/>
  <c r="AY46" i="2"/>
  <c r="AY23" i="2"/>
  <c r="AP30" i="2"/>
  <c r="AC16" i="2"/>
  <c r="AU107" i="2"/>
  <c r="AV36" i="2"/>
  <c r="AD73" i="2"/>
  <c r="AC109" i="2"/>
  <c r="AR64" i="2"/>
  <c r="AV102" i="2"/>
  <c r="AX52" i="2"/>
  <c r="AG24" i="2"/>
  <c r="AB82" i="2"/>
  <c r="AY20" i="2"/>
  <c r="Y15" i="2"/>
  <c r="AG20" i="2"/>
  <c r="AP27" i="2"/>
  <c r="AB20" i="2"/>
  <c r="AA21" i="2"/>
  <c r="AP108" i="2"/>
  <c r="AP48" i="2"/>
  <c r="AV31" i="2"/>
  <c r="AR105" i="2"/>
  <c r="AW88" i="2"/>
  <c r="AW75" i="2"/>
  <c r="AS101" i="2"/>
  <c r="AB105" i="2"/>
  <c r="AG36" i="2"/>
  <c r="AD64" i="2"/>
  <c r="AX62" i="2"/>
  <c r="AG68" i="2"/>
  <c r="AR58" i="2"/>
  <c r="AE24" i="2"/>
  <c r="AU45" i="2"/>
  <c r="AW38" i="2"/>
  <c r="AY72" i="2"/>
  <c r="AE38" i="2"/>
  <c r="AE105" i="2"/>
  <c r="AP97" i="2"/>
  <c r="AG69" i="2"/>
  <c r="AP89" i="2"/>
  <c r="AY18" i="2"/>
  <c r="AV63" i="2"/>
  <c r="AY42" i="2"/>
  <c r="AC15" i="2"/>
  <c r="AU61" i="2"/>
  <c r="AW56" i="2"/>
  <c r="AD106" i="2"/>
  <c r="AS41" i="2"/>
  <c r="AY52" i="2"/>
  <c r="AD44" i="2"/>
  <c r="AQ74" i="2"/>
  <c r="Z13" i="2"/>
  <c r="AW41" i="2"/>
  <c r="AU60" i="2"/>
  <c r="AW87" i="2"/>
  <c r="AE43" i="2"/>
  <c r="AW46" i="2"/>
  <c r="AX34" i="2"/>
  <c r="AY78" i="2"/>
  <c r="AC66" i="2"/>
  <c r="AQ20" i="2"/>
  <c r="AF59" i="2"/>
  <c r="AQ36" i="2"/>
  <c r="AW58" i="2"/>
  <c r="AR76" i="2"/>
  <c r="AV44" i="2"/>
  <c r="AD39" i="2"/>
  <c r="AW37" i="2"/>
  <c r="AW15" i="2"/>
  <c r="AU25" i="2"/>
  <c r="AR93" i="2"/>
  <c r="AQ40" i="2"/>
  <c r="AP92" i="2"/>
  <c r="AF65" i="2"/>
  <c r="AC77" i="2"/>
  <c r="AW43" i="2"/>
  <c r="AU106" i="2"/>
  <c r="W15" i="2"/>
  <c r="AB71" i="2"/>
  <c r="AQ65" i="2"/>
  <c r="Z16" i="2"/>
  <c r="AP46" i="2"/>
  <c r="AR30" i="2"/>
  <c r="AB62" i="2"/>
  <c r="AF107" i="2"/>
  <c r="AB52" i="2"/>
  <c r="AD103" i="2"/>
  <c r="AS14" i="2"/>
  <c r="AG90" i="2"/>
  <c r="AA20" i="2"/>
  <c r="AE79" i="2"/>
  <c r="AE64" i="2"/>
  <c r="Z18" i="2"/>
  <c r="AR57" i="2"/>
  <c r="AF67" i="2"/>
  <c r="AG91" i="2"/>
  <c r="AE42" i="2"/>
  <c r="AG88" i="2"/>
  <c r="AF90" i="2"/>
  <c r="AD109" i="2"/>
  <c r="AU68" i="2"/>
  <c r="AQ23" i="2"/>
  <c r="AY90" i="2"/>
  <c r="AQ43" i="2"/>
  <c r="AP106" i="2"/>
  <c r="AD14" i="2"/>
  <c r="AE47" i="2"/>
  <c r="AQ41" i="2"/>
  <c r="AG52" i="2"/>
  <c r="AQ77" i="2"/>
  <c r="AC82" i="2"/>
  <c r="AC38" i="2"/>
  <c r="AR65" i="2"/>
  <c r="AR48" i="2"/>
  <c r="X20" i="2"/>
  <c r="AX82" i="2"/>
  <c r="AF96" i="2"/>
  <c r="AU98" i="2"/>
  <c r="AQ91" i="2"/>
  <c r="AX89" i="2"/>
  <c r="AR82" i="2"/>
  <c r="AF100" i="2"/>
  <c r="AD42" i="2"/>
  <c r="AV67" i="2"/>
  <c r="AR28" i="2"/>
  <c r="AE51" i="2"/>
  <c r="AC97" i="2"/>
  <c r="AY31" i="2"/>
  <c r="AY44" i="2"/>
  <c r="AQ84" i="2"/>
  <c r="AP21" i="2"/>
  <c r="AU80" i="2"/>
  <c r="AR49" i="2"/>
  <c r="AG86" i="2"/>
  <c r="AD86" i="2"/>
  <c r="AR101" i="2"/>
  <c r="AS78" i="2"/>
  <c r="AG38" i="2"/>
  <c r="AC96" i="2"/>
  <c r="AP72" i="2"/>
  <c r="AS29" i="2"/>
  <c r="AS50" i="2"/>
  <c r="AB84" i="2"/>
  <c r="AG98" i="2"/>
  <c r="AB13" i="2"/>
  <c r="AY105" i="2"/>
  <c r="AB67" i="2"/>
  <c r="AA12" i="2"/>
  <c r="AV21" i="2"/>
  <c r="AQ61" i="2"/>
  <c r="AS13" i="2"/>
  <c r="AB104" i="2"/>
  <c r="AY25" i="2"/>
  <c r="AV101" i="2"/>
  <c r="AD18" i="2"/>
  <c r="AE18" i="2"/>
  <c r="AQ69" i="2"/>
  <c r="AD28" i="2"/>
  <c r="AX109" i="2"/>
  <c r="AW11" i="2"/>
  <c r="AC98" i="2"/>
  <c r="AC54" i="2"/>
  <c r="AS17" i="2"/>
  <c r="AD80" i="2"/>
  <c r="AW86" i="2"/>
  <c r="AP54" i="2"/>
  <c r="AG18" i="2"/>
  <c r="AV20" i="2"/>
  <c r="AG109" i="2"/>
  <c r="AP26" i="2"/>
  <c r="AQ18" i="2"/>
  <c r="AW106" i="2"/>
  <c r="AE77" i="2"/>
  <c r="AS69" i="2"/>
  <c r="AP39" i="2"/>
  <c r="AW96" i="2"/>
  <c r="AU103" i="2"/>
  <c r="AX51" i="2"/>
  <c r="AV81" i="2"/>
  <c r="AP75" i="2"/>
  <c r="AY38" i="2"/>
  <c r="AG84" i="2"/>
  <c r="AP32" i="2"/>
  <c r="AW101" i="2"/>
  <c r="AF86" i="2"/>
  <c r="AA11" i="2"/>
  <c r="AW34" i="2"/>
  <c r="AG33" i="2"/>
  <c r="AR103" i="2"/>
  <c r="AV57" i="2"/>
  <c r="AB91" i="2"/>
  <c r="AR63" i="2"/>
  <c r="AU72" i="2"/>
  <c r="AE56" i="2"/>
  <c r="AR23" i="2"/>
  <c r="AP16" i="2"/>
  <c r="AX21" i="2"/>
  <c r="AG64" i="2"/>
  <c r="AS30" i="2"/>
  <c r="Z20" i="2"/>
  <c r="AU84" i="2"/>
  <c r="AX57" i="2"/>
  <c r="AE81" i="2"/>
  <c r="AW80" i="2"/>
  <c r="AV15" i="2"/>
  <c r="AX13" i="2"/>
  <c r="AB102" i="2"/>
  <c r="AS18" i="2"/>
  <c r="AW12" i="2"/>
  <c r="AE90" i="2"/>
  <c r="X11" i="2"/>
  <c r="AU78" i="2"/>
  <c r="AE96" i="2"/>
  <c r="AS75" i="2"/>
  <c r="AQ58" i="2"/>
  <c r="AW73" i="2"/>
  <c r="AP95" i="2"/>
  <c r="AD83" i="2"/>
  <c r="AF39" i="2"/>
  <c r="AE108" i="2"/>
  <c r="AC102" i="2"/>
  <c r="AD60" i="2"/>
  <c r="AD81" i="2"/>
  <c r="AD101" i="2"/>
  <c r="AP42" i="2"/>
  <c r="AE21" i="2"/>
  <c r="AQ11" i="2"/>
  <c r="AV17" i="2"/>
  <c r="AR107" i="2"/>
  <c r="AC75" i="2"/>
  <c r="AW49" i="2"/>
  <c r="AX67" i="2"/>
  <c r="AX19" i="2"/>
  <c r="AC86" i="2"/>
  <c r="AY41" i="2"/>
  <c r="AF17" i="2"/>
  <c r="AR29" i="2"/>
  <c r="AS64" i="2"/>
  <c r="AB64" i="2"/>
  <c r="AR17" i="2"/>
  <c r="AS79" i="2"/>
  <c r="AW59" i="2"/>
  <c r="Y21" i="2"/>
  <c r="AU59" i="2"/>
  <c r="AC27" i="2"/>
  <c r="AW94" i="2"/>
  <c r="AU79" i="2"/>
  <c r="AV73" i="2"/>
  <c r="AP53" i="2"/>
  <c r="AA19" i="2"/>
  <c r="AS85" i="2"/>
  <c r="AF72" i="2"/>
  <c r="AQ102" i="2"/>
  <c r="AR87" i="2"/>
  <c r="AR97" i="2"/>
  <c r="AQ93" i="2"/>
  <c r="AD12" i="2"/>
  <c r="AU48" i="2"/>
  <c r="AR37" i="2"/>
  <c r="AU53" i="2"/>
  <c r="AR92" i="2"/>
  <c r="AR88" i="2"/>
  <c r="AX15" i="2"/>
  <c r="AY108" i="2"/>
  <c r="AB36" i="2"/>
  <c r="AP67" i="2"/>
  <c r="AR20" i="2"/>
  <c r="AD49" i="2"/>
  <c r="AW48" i="2"/>
  <c r="AD69" i="2"/>
  <c r="AP87" i="2"/>
  <c r="AU63" i="2"/>
  <c r="AS25" i="2"/>
  <c r="AC48" i="2"/>
  <c r="AP11" i="2"/>
  <c r="AC21" i="2"/>
  <c r="AR99" i="2"/>
  <c r="AQ105" i="2"/>
  <c r="AR32" i="2"/>
  <c r="AY69" i="2"/>
  <c r="Z11" i="2"/>
  <c r="AC14" i="2"/>
  <c r="AQ37" i="2"/>
  <c r="AY75" i="2"/>
  <c r="AP68" i="2"/>
  <c r="AC74" i="2"/>
  <c r="AC22" i="2"/>
  <c r="AU19" i="2"/>
  <c r="AE74" i="2"/>
  <c r="AW22" i="2"/>
  <c r="AV12" i="2"/>
  <c r="AP14" i="2"/>
  <c r="AQ16" i="2"/>
  <c r="AU82" i="2"/>
  <c r="AS81" i="2"/>
  <c r="AE28" i="2"/>
  <c r="AS11" i="2"/>
  <c r="AB101" i="2"/>
  <c r="AU66" i="2"/>
  <c r="AU21" i="2"/>
  <c r="AE37" i="2"/>
  <c r="AW70" i="2"/>
  <c r="AV53" i="2"/>
  <c r="AY32" i="2"/>
  <c r="AV52" i="2"/>
  <c r="AX40" i="2"/>
  <c r="AY45" i="2"/>
  <c r="AP35" i="2"/>
  <c r="AV72" i="2"/>
  <c r="Y14" i="2"/>
  <c r="AG60" i="2"/>
  <c r="AE54" i="2"/>
  <c r="AW90" i="2"/>
  <c r="AY74" i="2"/>
  <c r="AE72" i="2"/>
  <c r="AV74" i="2"/>
  <c r="AR11" i="2"/>
  <c r="AE14" i="2"/>
  <c r="AB49" i="2"/>
  <c r="AW32" i="2"/>
  <c r="AY64" i="2"/>
  <c r="AV103" i="2"/>
  <c r="AR24" i="2"/>
  <c r="AW65" i="2"/>
  <c r="AE89" i="2"/>
  <c r="AP12" i="2"/>
  <c r="AP80" i="2"/>
  <c r="AP18" i="2"/>
  <c r="AB38" i="2"/>
  <c r="AE106" i="2"/>
  <c r="AY70" i="2"/>
  <c r="AU32" i="2"/>
  <c r="Z17" i="2"/>
  <c r="AX35" i="2"/>
  <c r="AF78" i="2"/>
  <c r="AQ78" i="2"/>
  <c r="AV27" i="2"/>
  <c r="AS83" i="2"/>
  <c r="AQ32" i="2"/>
  <c r="AV83" i="2"/>
  <c r="AE35" i="2"/>
  <c r="AB28" i="2"/>
  <c r="AS82" i="2"/>
  <c r="AF30" i="2"/>
  <c r="AG65" i="2"/>
  <c r="AR42" i="2"/>
  <c r="AF34" i="2"/>
  <c r="AS76" i="2"/>
  <c r="AF11" i="2"/>
  <c r="AV66" i="2"/>
  <c r="AE20" i="2"/>
  <c r="AE87" i="2"/>
  <c r="AU13" i="2"/>
  <c r="AU87" i="2"/>
  <c r="AC33" i="2"/>
  <c r="AC47" i="2"/>
  <c r="Z14" i="2"/>
  <c r="AW74" i="2"/>
  <c r="AE50" i="2"/>
  <c r="AY84" i="2"/>
  <c r="AW89" i="2"/>
  <c r="AV39" i="2"/>
  <c r="AW98" i="2"/>
  <c r="AD96" i="2"/>
  <c r="AE68" i="2"/>
  <c r="AA18" i="2"/>
  <c r="AV91" i="2"/>
  <c r="AB86" i="2"/>
  <c r="AS24" i="2"/>
  <c r="W13" i="2"/>
  <c r="AW109" i="2"/>
  <c r="AB88" i="2"/>
  <c r="AC99" i="2"/>
  <c r="AD52" i="2"/>
  <c r="AQ51" i="2"/>
  <c r="AS26" i="2"/>
  <c r="AB46" i="2"/>
  <c r="AC60" i="2"/>
  <c r="AW39" i="2"/>
  <c r="AE94" i="2"/>
  <c r="AU65" i="2"/>
  <c r="AV23" i="2"/>
  <c r="AS16" i="2"/>
  <c r="AG101" i="2"/>
  <c r="AP31" i="2"/>
  <c r="AY26" i="2"/>
  <c r="AG46" i="2"/>
  <c r="AC88" i="2"/>
  <c r="AG105" i="2"/>
  <c r="AS108" i="2"/>
  <c r="AY101" i="2"/>
  <c r="AQ72" i="2"/>
  <c r="AS36" i="2"/>
  <c r="AW50" i="2"/>
  <c r="AX32" i="2"/>
  <c r="AG75" i="2"/>
  <c r="AD77" i="2"/>
  <c r="AB39" i="2"/>
  <c r="AW84" i="2"/>
  <c r="AX98" i="2"/>
  <c r="AQ27" i="2"/>
  <c r="AP70" i="2"/>
  <c r="AB53" i="2"/>
  <c r="AA16" i="2"/>
  <c r="AP57" i="2"/>
  <c r="AF93" i="2"/>
  <c r="AP49" i="2"/>
  <c r="AX41" i="2"/>
  <c r="AX66" i="2"/>
  <c r="AY81" i="2"/>
  <c r="AV89" i="2"/>
  <c r="AB31" i="2"/>
  <c r="AX104" i="2"/>
  <c r="AB54" i="2"/>
  <c r="AQ53" i="2"/>
  <c r="AQ95" i="2"/>
  <c r="AD92" i="2"/>
  <c r="AS31" i="2"/>
  <c r="AG43" i="2"/>
  <c r="AX91" i="2"/>
  <c r="AY106" i="2"/>
  <c r="AY83" i="2"/>
  <c r="AC62" i="2"/>
  <c r="AD68" i="2"/>
  <c r="AQ42" i="2"/>
  <c r="AD94" i="2"/>
  <c r="AP38" i="2"/>
  <c r="AV47" i="2"/>
  <c r="AQ81" i="2"/>
  <c r="AF14" i="2"/>
  <c r="AP60" i="2"/>
  <c r="AR104" i="2"/>
  <c r="AX73" i="2"/>
  <c r="AF95" i="2"/>
  <c r="AY82" i="2"/>
  <c r="AQ87" i="2"/>
  <c r="AR84" i="2"/>
  <c r="V16" i="2"/>
  <c r="AU88" i="2"/>
  <c r="AS73" i="2"/>
  <c r="AC36" i="2"/>
  <c r="AY48" i="2"/>
  <c r="AE93" i="2"/>
  <c r="AV68" i="2"/>
  <c r="AP85" i="2"/>
  <c r="AV14" i="2"/>
  <c r="AP36" i="2"/>
  <c r="AF63" i="2"/>
  <c r="AV34" i="2"/>
  <c r="AB59" i="2"/>
  <c r="AG99" i="2"/>
  <c r="AG29" i="2"/>
  <c r="AG14" i="2"/>
  <c r="AP44" i="2"/>
  <c r="AU22" i="2"/>
  <c r="AE48" i="2"/>
  <c r="AY88" i="2"/>
  <c r="AR50" i="2"/>
  <c r="AW83" i="2"/>
  <c r="AG39" i="2"/>
  <c r="AQ38" i="2"/>
  <c r="AF52" i="2"/>
  <c r="AE78" i="2"/>
  <c r="AX87" i="2"/>
  <c r="AC83" i="2"/>
  <c r="AY107" i="2"/>
  <c r="W19" i="2"/>
  <c r="AU93" i="2"/>
  <c r="AW31" i="2"/>
  <c r="AF23" i="2"/>
  <c r="AU100" i="2"/>
  <c r="AE44" i="2"/>
  <c r="AW71" i="2"/>
  <c r="AD79" i="2"/>
  <c r="AX84" i="2"/>
  <c r="AB103" i="2"/>
  <c r="AC71" i="2"/>
  <c r="X18" i="2"/>
  <c r="AV13" i="2"/>
  <c r="AE57" i="2"/>
  <c r="AP56" i="2"/>
  <c r="AQ14" i="2"/>
  <c r="AV50" i="2"/>
  <c r="AG25" i="2"/>
  <c r="AV29" i="2"/>
  <c r="AQ55" i="2"/>
  <c r="AU39" i="2"/>
  <c r="AQ73" i="2"/>
  <c r="AF61" i="2"/>
  <c r="AG81" i="2"/>
  <c r="AV40" i="2"/>
  <c r="AS45" i="2"/>
  <c r="AC94" i="2"/>
  <c r="AP15" i="2"/>
  <c r="AY21" i="2"/>
  <c r="AY36" i="2"/>
  <c r="AU69" i="2"/>
  <c r="AG53" i="2"/>
  <c r="AF40" i="2"/>
  <c r="AW14" i="2"/>
  <c r="AU12" i="2"/>
  <c r="AV30" i="2"/>
  <c r="AX49" i="2"/>
  <c r="AX60" i="2"/>
  <c r="AG103" i="2"/>
  <c r="AX30" i="2"/>
  <c r="AS19" i="2"/>
  <c r="AV42" i="2"/>
  <c r="AC25" i="2"/>
  <c r="AU96" i="2"/>
  <c r="AG26" i="2"/>
  <c r="AU17" i="2"/>
  <c r="AG62" i="2"/>
  <c r="AV100" i="2"/>
  <c r="AV38" i="2"/>
  <c r="AC59" i="2"/>
  <c r="AR73" i="2"/>
  <c r="AU95" i="2"/>
  <c r="AW21" i="2"/>
  <c r="AD17" i="2"/>
  <c r="AQ99" i="2"/>
  <c r="AU44" i="2"/>
  <c r="AE85" i="2"/>
  <c r="AB12" i="2"/>
  <c r="AX99" i="2"/>
  <c r="AC107" i="2"/>
  <c r="AV78" i="2"/>
  <c r="AW25" i="2"/>
  <c r="AB16" i="2"/>
  <c r="V11" i="2"/>
  <c r="AE49" i="2"/>
  <c r="AG54" i="2"/>
  <c r="V12" i="2"/>
  <c r="AD24" i="2"/>
  <c r="AD45" i="2"/>
  <c r="AG56" i="2"/>
  <c r="AX58" i="2"/>
  <c r="AQ31" i="2"/>
  <c r="AC35" i="2"/>
  <c r="AA15" i="2"/>
  <c r="AF64" i="2"/>
  <c r="AS39" i="2"/>
  <c r="AD71" i="2"/>
  <c r="AV69" i="2"/>
  <c r="AC23" i="2"/>
  <c r="AC39" i="2"/>
  <c r="AD88" i="2"/>
  <c r="AC42" i="2"/>
  <c r="AW100" i="2"/>
  <c r="AD25" i="2"/>
  <c r="AS54" i="2"/>
  <c r="AB68" i="2"/>
  <c r="AS60" i="2"/>
  <c r="AV60" i="2"/>
  <c r="AY68" i="2"/>
  <c r="AS46" i="2"/>
  <c r="AW63" i="2"/>
  <c r="AE76" i="2"/>
  <c r="AF87" i="2"/>
  <c r="AC108" i="2"/>
  <c r="AQ52" i="2"/>
  <c r="V14" i="2"/>
  <c r="AW76" i="2"/>
  <c r="AX46" i="2"/>
  <c r="AB90" i="2"/>
  <c r="AY29" i="2"/>
  <c r="AF45" i="2"/>
  <c r="AY103" i="2"/>
  <c r="AQ54" i="2"/>
  <c r="AS23" i="2"/>
  <c r="AX26" i="2"/>
  <c r="AS107" i="2"/>
  <c r="AC63" i="2"/>
  <c r="AG17" i="2"/>
  <c r="AG27" i="2"/>
  <c r="AC32" i="2"/>
  <c r="AR86" i="2"/>
  <c r="AX93" i="2"/>
  <c r="AU40" i="2"/>
  <c r="AQ19" i="2"/>
  <c r="AB56" i="2"/>
  <c r="AQ28" i="2"/>
  <c r="AY61" i="2"/>
  <c r="AX33" i="2"/>
  <c r="AY86" i="2"/>
  <c r="AD47" i="2"/>
  <c r="AQ33" i="2"/>
  <c r="AB11" i="2"/>
  <c r="AG22" i="2"/>
  <c r="AB55" i="2"/>
  <c r="AV46" i="2"/>
  <c r="AP99" i="2"/>
  <c r="AE19" i="2"/>
  <c r="AW78" i="2"/>
  <c r="AG50" i="2"/>
  <c r="AY53" i="2"/>
  <c r="AG40" i="2"/>
  <c r="AU14" i="2"/>
  <c r="AC34" i="2"/>
  <c r="AS57" i="2"/>
  <c r="AB58" i="2"/>
  <c r="AV64" i="2"/>
  <c r="AX103" i="2"/>
  <c r="AG21" i="2"/>
  <c r="AE30" i="2"/>
  <c r="AC80" i="2"/>
  <c r="AE63" i="2"/>
  <c r="AG92" i="2"/>
  <c r="AY30" i="2"/>
  <c r="AR96" i="2"/>
  <c r="AW77" i="2"/>
  <c r="AQ83" i="2"/>
  <c r="AX17" i="2"/>
  <c r="AX43" i="2"/>
  <c r="AV76" i="2"/>
  <c r="AG51" i="2"/>
  <c r="AD53" i="2"/>
  <c r="AF35" i="2"/>
  <c r="AB73" i="2"/>
  <c r="Z12" i="2"/>
  <c r="AF74" i="2"/>
  <c r="AR89" i="2"/>
  <c r="AY16" i="2"/>
  <c r="AF49" i="2"/>
  <c r="W11" i="2"/>
  <c r="AC30" i="2"/>
  <c r="AG83" i="2"/>
  <c r="AE15" i="2"/>
  <c r="AG94" i="2"/>
  <c r="AQ12" i="2"/>
  <c r="AC52" i="2"/>
  <c r="AF97" i="2"/>
  <c r="AE66" i="2"/>
  <c r="AX63" i="2"/>
  <c r="AX64" i="2"/>
  <c r="AQ79" i="2"/>
  <c r="AC18" i="2"/>
  <c r="AQ103" i="2"/>
  <c r="AW16" i="2"/>
  <c r="AB27" i="2"/>
  <c r="AV98" i="2"/>
  <c r="AD19" i="2"/>
  <c r="AW44" i="2"/>
  <c r="AV75" i="2"/>
  <c r="AW85" i="2"/>
  <c r="AV37" i="2"/>
  <c r="AG58" i="2"/>
  <c r="AE46" i="2"/>
  <c r="AX88" i="2"/>
  <c r="AG57" i="2"/>
  <c r="AE103" i="2"/>
  <c r="AR78" i="2"/>
  <c r="AB35" i="2"/>
  <c r="AX95" i="2"/>
  <c r="AF43" i="2"/>
  <c r="AB45" i="2"/>
  <c r="AX108" i="2"/>
  <c r="AC103" i="2"/>
  <c r="AQ35" i="2"/>
  <c r="AU71" i="2"/>
  <c r="AR47" i="2"/>
  <c r="AY51" i="2"/>
  <c r="AF83" i="2"/>
  <c r="AC72" i="2"/>
  <c r="AG87" i="2"/>
  <c r="AS58" i="2"/>
  <c r="AU24" i="2"/>
  <c r="AR21" i="2"/>
  <c r="AS86" i="2"/>
  <c r="AV82" i="2"/>
  <c r="AP62" i="2"/>
  <c r="AF75" i="2"/>
  <c r="AB100" i="2"/>
  <c r="AY77" i="2"/>
  <c r="AR53" i="2"/>
  <c r="AX56" i="2"/>
  <c r="AP98" i="2"/>
  <c r="AU33" i="2"/>
  <c r="AC90" i="2"/>
  <c r="AQ26" i="2"/>
  <c r="AE13" i="2"/>
  <c r="AB47" i="2"/>
  <c r="AS53" i="2"/>
  <c r="AC24" i="2"/>
  <c r="AC76" i="2"/>
  <c r="AB78" i="2"/>
  <c r="AR62" i="2"/>
  <c r="AC37" i="2"/>
  <c r="AY58" i="2"/>
  <c r="AY14" i="2"/>
  <c r="AE25" i="2"/>
  <c r="AX102" i="2"/>
  <c r="AE69" i="2"/>
  <c r="AV61" i="2"/>
  <c r="AE82" i="2"/>
  <c r="AW27" i="2"/>
  <c r="AV62" i="2"/>
  <c r="AC41" i="2"/>
  <c r="AV26" i="2"/>
  <c r="AP65" i="2"/>
  <c r="AV77" i="2"/>
  <c r="AU27" i="2"/>
  <c r="AX37" i="2"/>
  <c r="AC68" i="2"/>
  <c r="AF60" i="2"/>
  <c r="AC69" i="2"/>
  <c r="AU15" i="2"/>
  <c r="AV32" i="2"/>
  <c r="AP63" i="2"/>
  <c r="AF33" i="2"/>
  <c r="AR25" i="2"/>
  <c r="AC53" i="2"/>
  <c r="AV85" i="2"/>
  <c r="AV79" i="2"/>
  <c r="AX72" i="2"/>
  <c r="AD48" i="2"/>
  <c r="AG61" i="2"/>
  <c r="AB40" i="2"/>
  <c r="AX90" i="2"/>
  <c r="AV109" i="2"/>
  <c r="AR66" i="2"/>
  <c r="AU30" i="2"/>
  <c r="W21" i="2"/>
  <c r="AD89" i="2"/>
  <c r="AV43" i="2"/>
  <c r="AU73" i="2"/>
  <c r="AX107" i="2"/>
  <c r="AS90" i="2"/>
  <c r="AS37" i="2"/>
  <c r="AY43" i="2"/>
  <c r="AR70" i="2"/>
  <c r="AQ29" i="2"/>
  <c r="AC56" i="2"/>
  <c r="AR67" i="2"/>
  <c r="AU99" i="2"/>
  <c r="AD21" i="2"/>
  <c r="AB34" i="2"/>
  <c r="AD74" i="2"/>
  <c r="AF24" i="2"/>
  <c r="AD99" i="2"/>
  <c r="AF42" i="2"/>
  <c r="AW42" i="2"/>
  <c r="AX23" i="2"/>
  <c r="AX61" i="2"/>
  <c r="AG32" i="2"/>
  <c r="AS35" i="2"/>
  <c r="AF38" i="2"/>
  <c r="AY100" i="2"/>
  <c r="AP66" i="2"/>
  <c r="AP105" i="2"/>
  <c r="AP103" i="2"/>
  <c r="AP81" i="2"/>
  <c r="AE91" i="2"/>
  <c r="AS44" i="2"/>
  <c r="AC73" i="2"/>
  <c r="AX78" i="2"/>
  <c r="AV55" i="2"/>
  <c r="AC13" i="2"/>
  <c r="AP34" i="2"/>
  <c r="AW66" i="2"/>
  <c r="AU29" i="2"/>
  <c r="AE100" i="2"/>
  <c r="AD26" i="2"/>
  <c r="AS67" i="2"/>
  <c r="AW95" i="2"/>
  <c r="AS51" i="2"/>
  <c r="AE40" i="2"/>
  <c r="AB42" i="2"/>
  <c r="Y13" i="2"/>
  <c r="AR46" i="2"/>
  <c r="AW104" i="2"/>
  <c r="AV84" i="2"/>
  <c r="AE71" i="2"/>
  <c r="AS38" i="2"/>
  <c r="AG71" i="2"/>
  <c r="AD34" i="2"/>
  <c r="AW19" i="2"/>
  <c r="AA14" i="2"/>
  <c r="AX48" i="2"/>
  <c r="V17" i="2"/>
  <c r="AV96" i="2"/>
  <c r="AR34" i="2"/>
  <c r="AS68" i="2"/>
  <c r="AY54" i="2"/>
  <c r="AF47" i="2"/>
  <c r="AU37" i="2"/>
  <c r="AU36" i="2"/>
  <c r="AB107" i="2"/>
  <c r="AQ71" i="2"/>
  <c r="AW36" i="2"/>
  <c r="AD55" i="2"/>
  <c r="AB21" i="2"/>
  <c r="AU91" i="2"/>
  <c r="AG45" i="2"/>
  <c r="AV49" i="2"/>
  <c r="AP102" i="2"/>
  <c r="AC93" i="2"/>
  <c r="AG107" i="2"/>
  <c r="AC20" i="2"/>
  <c r="AY66" i="2"/>
  <c r="AY87" i="2"/>
  <c r="AQ67" i="2"/>
  <c r="AX28" i="2"/>
  <c r="AV45" i="2"/>
  <c r="AW45" i="2"/>
  <c r="AC43" i="2"/>
  <c r="AV71" i="2"/>
  <c r="AQ66" i="2"/>
  <c r="AQ90" i="2"/>
  <c r="AV106" i="2"/>
  <c r="AC61" i="2"/>
  <c r="AF94" i="2"/>
  <c r="AY80" i="2"/>
  <c r="AG42" i="2"/>
  <c r="AU76" i="2"/>
  <c r="AB70" i="2"/>
  <c r="AP84" i="2"/>
  <c r="AW97" i="2"/>
  <c r="AB17" i="2"/>
  <c r="AS109" i="2"/>
  <c r="AC101" i="2"/>
  <c r="AD84" i="2"/>
  <c r="AC26" i="2"/>
  <c r="AD65" i="2"/>
  <c r="Z19" i="2"/>
  <c r="AS95" i="2"/>
  <c r="AW93" i="2"/>
  <c r="AS56" i="2"/>
  <c r="AB33" i="2"/>
  <c r="AE36" i="2"/>
  <c r="AD62" i="2"/>
  <c r="AR16" i="2"/>
  <c r="AB37" i="2"/>
  <c r="AD90" i="2"/>
  <c r="V13" i="2"/>
  <c r="AF46" i="2"/>
  <c r="AG44" i="2"/>
  <c r="AG13" i="2"/>
  <c r="AS105" i="2"/>
  <c r="AD15" i="2"/>
  <c r="AP61" i="2"/>
  <c r="AC64" i="2"/>
  <c r="AW53" i="2"/>
  <c r="AW72" i="2"/>
  <c r="AF103" i="2"/>
  <c r="AD36" i="2"/>
  <c r="AR55" i="2"/>
  <c r="AC85" i="2"/>
  <c r="AD20" i="2"/>
  <c r="AB63" i="2"/>
  <c r="AD102" i="2"/>
  <c r="AG15" i="2"/>
  <c r="AX68" i="2"/>
  <c r="AF68" i="2"/>
  <c r="AP64" i="2"/>
  <c r="AD40" i="2"/>
  <c r="AQ56" i="2"/>
  <c r="AX27" i="2"/>
  <c r="AU35" i="2"/>
  <c r="AP78" i="2"/>
  <c r="AD67" i="2"/>
  <c r="AY28" i="2"/>
  <c r="AY50" i="2"/>
  <c r="AG34" i="2"/>
  <c r="AF85" i="2"/>
  <c r="AC11" i="2"/>
  <c r="AX94" i="2"/>
  <c r="Y12" i="2"/>
  <c r="AB81" i="2"/>
  <c r="AP74" i="2"/>
  <c r="AD78" i="2"/>
  <c r="AY17" i="2"/>
  <c r="AY49" i="2"/>
  <c r="AP94" i="2"/>
  <c r="AF92" i="2"/>
  <c r="AW51" i="2"/>
  <c r="AC57" i="2"/>
  <c r="AS97" i="2"/>
  <c r="AS87" i="2"/>
  <c r="AX70" i="2"/>
  <c r="AP91" i="2"/>
  <c r="AW92" i="2"/>
  <c r="AF84" i="2"/>
  <c r="AQ70" i="2"/>
  <c r="AD37" i="2"/>
  <c r="AX36" i="2"/>
  <c r="AC40" i="2"/>
  <c r="AF44" i="2"/>
  <c r="AU105" i="2"/>
  <c r="AD82" i="2"/>
  <c r="AY22" i="2"/>
  <c r="AX75" i="2"/>
  <c r="AV54" i="2"/>
  <c r="AY37" i="2"/>
  <c r="AB23" i="2"/>
  <c r="AS63" i="2"/>
  <c r="AW18" i="2"/>
  <c r="AS89" i="2"/>
  <c r="AF22" i="2"/>
  <c r="AE39" i="2"/>
  <c r="AX39" i="2"/>
  <c r="AB25" i="2"/>
  <c r="AD27" i="2"/>
  <c r="AB75" i="2"/>
  <c r="AR106" i="2"/>
  <c r="AV87" i="2"/>
  <c r="AS48" i="2"/>
  <c r="AW57" i="2"/>
  <c r="AP13" i="2"/>
  <c r="AB85" i="2"/>
  <c r="AQ34" i="2"/>
  <c r="AP28" i="2"/>
  <c r="AU67" i="2"/>
  <c r="AG48" i="2"/>
  <c r="AV18" i="2"/>
  <c r="AF82" i="2"/>
  <c r="AU85" i="2"/>
  <c r="AQ24" i="2"/>
  <c r="AS62" i="2"/>
  <c r="AV108" i="2"/>
  <c r="AS94" i="2"/>
  <c r="Y20" i="2"/>
  <c r="AU81" i="2"/>
  <c r="AG55" i="2"/>
  <c r="AR22" i="2"/>
  <c r="W14" i="2"/>
  <c r="AP51" i="2"/>
  <c r="AC89" i="2"/>
  <c r="AB66" i="2"/>
  <c r="AV104" i="2"/>
  <c r="W16" i="2"/>
  <c r="AX85" i="2"/>
  <c r="Y17" i="2"/>
  <c r="AB77" i="2"/>
  <c r="AV95" i="2"/>
  <c r="AR108" i="2"/>
  <c r="AR61" i="2"/>
  <c r="AR41" i="2"/>
  <c r="AP22" i="2"/>
  <c r="AY93" i="2"/>
  <c r="Y18" i="2"/>
  <c r="AD16" i="2"/>
  <c r="AF37" i="2"/>
  <c r="AF28" i="2"/>
  <c r="AD63" i="2"/>
  <c r="V21" i="2"/>
  <c r="AR39" i="2"/>
  <c r="AW47" i="2"/>
  <c r="AW55" i="2"/>
  <c r="AW40" i="2"/>
  <c r="AX100" i="2"/>
  <c r="AR80" i="2"/>
  <c r="AU52" i="2"/>
  <c r="AF18" i="2"/>
  <c r="AC104" i="2"/>
  <c r="AR94" i="2"/>
  <c r="AC92" i="2"/>
  <c r="AS21" i="2"/>
  <c r="AX76" i="2"/>
  <c r="AR14" i="2"/>
  <c r="AB19" i="2"/>
  <c r="AU26" i="2"/>
  <c r="AS104" i="2"/>
  <c r="AG106" i="2"/>
  <c r="AE29" i="2"/>
  <c r="AF50" i="2"/>
  <c r="AD76" i="2"/>
  <c r="AS72" i="2"/>
  <c r="AY39" i="2"/>
  <c r="AG59" i="2"/>
  <c r="AP55" i="2"/>
  <c r="AD33" i="2"/>
  <c r="AW20" i="2"/>
  <c r="AR102" i="2"/>
  <c r="AG80" i="2"/>
  <c r="AG67" i="2"/>
  <c r="AP90" i="2"/>
  <c r="AQ39" i="2"/>
  <c r="AU77" i="2"/>
  <c r="AU20" i="2"/>
  <c r="AB14" i="2"/>
  <c r="AY35" i="2"/>
  <c r="AF91" i="2"/>
  <c r="AY11" i="2"/>
  <c r="AC46" i="2"/>
  <c r="AX106" i="2"/>
  <c r="AC45" i="2"/>
  <c r="AQ64" i="2"/>
  <c r="AY24" i="2"/>
  <c r="AF76" i="2"/>
  <c r="AW99" i="2"/>
  <c r="AG77" i="2"/>
  <c r="AG35" i="2"/>
  <c r="AV105" i="2"/>
  <c r="AS88" i="2"/>
  <c r="AR27" i="2"/>
  <c r="AQ89" i="2"/>
  <c r="AE45" i="2"/>
  <c r="AF99" i="2"/>
  <c r="W17" i="2"/>
  <c r="AQ50" i="2"/>
  <c r="W20" i="2"/>
  <c r="AD97" i="2"/>
  <c r="AX31" i="2"/>
  <c r="AV93" i="2"/>
  <c r="AR109" i="2"/>
  <c r="AX54" i="2"/>
  <c r="AE88" i="2"/>
  <c r="Y19" i="2"/>
  <c r="AD58" i="2"/>
  <c r="AP101" i="2"/>
  <c r="AU42" i="2"/>
  <c r="AU92" i="2"/>
  <c r="AD46" i="2"/>
  <c r="AB18" i="2"/>
  <c r="AC100" i="2"/>
  <c r="AU46" i="2"/>
  <c r="AE12" i="2"/>
  <c r="AB41" i="2"/>
  <c r="AD54" i="2"/>
  <c r="AB26" i="2"/>
  <c r="AS84" i="2"/>
  <c r="AR51" i="2"/>
  <c r="AE58" i="2"/>
  <c r="AS27" i="2"/>
  <c r="AR54" i="2"/>
  <c r="AD70" i="2"/>
  <c r="AU38" i="2"/>
  <c r="AP24" i="2"/>
  <c r="AU64" i="2"/>
  <c r="AY47" i="2"/>
  <c r="AW60" i="2"/>
  <c r="AS28" i="2"/>
  <c r="AY55" i="2"/>
  <c r="AE107" i="2"/>
  <c r="AS100" i="2"/>
  <c r="AR68" i="2"/>
  <c r="AU57" i="2"/>
  <c r="X13" i="2"/>
  <c r="AE33" i="2"/>
  <c r="AC51" i="2"/>
  <c r="AB72" i="2"/>
  <c r="AF12" i="2"/>
  <c r="AP47" i="2"/>
  <c r="AR95" i="2"/>
  <c r="Z15" i="2"/>
  <c r="AX53" i="2"/>
  <c r="AS61" i="2"/>
  <c r="AX71" i="2"/>
  <c r="AX96" i="2"/>
  <c r="AE109" i="2"/>
  <c r="AQ68" i="2"/>
  <c r="AY27" i="2"/>
  <c r="AS74" i="2"/>
  <c r="AS98" i="2"/>
  <c r="AP40" i="2"/>
  <c r="AB95" i="2"/>
  <c r="AV22" i="2"/>
  <c r="AV90" i="2"/>
  <c r="AC29" i="2"/>
  <c r="AQ109" i="2"/>
  <c r="AR74" i="2"/>
  <c r="AR26" i="2"/>
  <c r="AR90" i="2"/>
  <c r="AB24" i="2"/>
  <c r="AP19" i="2"/>
  <c r="AF89" i="2"/>
  <c r="X14" i="2"/>
  <c r="AG41" i="2"/>
  <c r="AF109" i="2"/>
  <c r="AS20" i="2"/>
  <c r="AP79" i="2"/>
  <c r="AG89" i="2"/>
  <c r="AV94" i="2"/>
  <c r="AV99" i="2"/>
  <c r="AX77" i="2"/>
  <c r="AF70" i="2"/>
  <c r="AB76" i="2"/>
  <c r="AV88" i="2"/>
  <c r="Z21" i="2"/>
  <c r="AF41" i="2"/>
  <c r="AX18" i="2"/>
  <c r="AU11" i="2"/>
  <c r="AY91" i="2"/>
  <c r="AP25" i="2"/>
  <c r="AD72" i="2"/>
  <c r="AE62" i="2"/>
  <c r="AU109" i="2"/>
  <c r="AR52" i="2"/>
  <c r="AQ107" i="2"/>
  <c r="AF73" i="2"/>
  <c r="AE27" i="2"/>
  <c r="AP104" i="2"/>
  <c r="AQ46" i="2"/>
  <c r="AF102" i="2"/>
  <c r="AG30" i="2"/>
  <c r="AS70" i="2"/>
  <c r="AG102" i="2"/>
  <c r="AD107" i="2"/>
  <c r="AQ82" i="2"/>
  <c r="AQ45" i="2"/>
  <c r="AP41" i="2"/>
  <c r="AQ62" i="2"/>
  <c r="AF108" i="2"/>
  <c r="AC87" i="2"/>
  <c r="AB96" i="2"/>
  <c r="AY73" i="2"/>
  <c r="AU62" i="2"/>
  <c r="AB108" i="2"/>
  <c r="AX11" i="2"/>
  <c r="AR35" i="2"/>
  <c r="AU47" i="2"/>
  <c r="AE53" i="2"/>
  <c r="AY59" i="2"/>
  <c r="AG12" i="2"/>
  <c r="AD13" i="2"/>
  <c r="AR43" i="2"/>
  <c r="AD41" i="2"/>
  <c r="AD51" i="2"/>
  <c r="AG73" i="2"/>
  <c r="AB30" i="2"/>
  <c r="AF105" i="2"/>
  <c r="AP17" i="2"/>
  <c r="AR85" i="2"/>
  <c r="AG70" i="2"/>
  <c r="AP52" i="2"/>
  <c r="AF56" i="2"/>
  <c r="AV48" i="2"/>
  <c r="AE41" i="2"/>
  <c r="AC17" i="2"/>
  <c r="AC49" i="2"/>
  <c r="AC95" i="2"/>
  <c r="AF110" i="2"/>
  <c r="AR110" i="2"/>
  <c r="AD110" i="2"/>
  <c r="J36" i="4"/>
  <c r="AV110" i="2"/>
  <c r="AE110" i="2"/>
  <c r="AX110" i="2"/>
  <c r="AS110" i="2"/>
  <c r="H36" i="4"/>
  <c r="AC110" i="2"/>
  <c r="AB110" i="2"/>
  <c r="AY110" i="2"/>
  <c r="K36" i="4"/>
  <c r="I36" i="4"/>
  <c r="AG110" i="2"/>
  <c r="AQ110" i="2"/>
  <c r="AP110" i="2"/>
  <c r="AW110" i="2"/>
  <c r="AU110" i="2"/>
  <c r="AL95" i="2" l="1" a="1"/>
  <c r="AL95" i="2" s="1"/>
  <c r="AL49" i="2" a="1"/>
  <c r="AL49" i="2" s="1"/>
  <c r="AL17" i="2" a="1"/>
  <c r="AL17" i="2" s="1"/>
  <c r="W48" i="2"/>
  <c r="AH48" i="2" s="1" a="1"/>
  <c r="AH48" i="2" s="1"/>
  <c r="Z48" i="2"/>
  <c r="AJ48" i="2" s="1" a="1"/>
  <c r="AJ48" i="2" s="1"/>
  <c r="AN56" i="2" a="1"/>
  <c r="AN56" i="2" s="1"/>
  <c r="AN105" i="2" a="1"/>
  <c r="AN105" i="2" s="1"/>
  <c r="AM51" i="2" a="1"/>
  <c r="AM51" i="2" s="1"/>
  <c r="AO51" i="2" a="1"/>
  <c r="AO51" i="2" s="1"/>
  <c r="AO41" i="2" a="1"/>
  <c r="AO41" i="2" s="1"/>
  <c r="AM41" i="2" a="1"/>
  <c r="AM41" i="2" s="1"/>
  <c r="AM13" i="2" a="1"/>
  <c r="AM13" i="2" s="1"/>
  <c r="AO13" i="2" a="1"/>
  <c r="AO13" i="2" s="1"/>
  <c r="V47" i="2"/>
  <c r="V62" i="2"/>
  <c r="AL87" i="2" a="1"/>
  <c r="AL87" i="2" s="1"/>
  <c r="AN108" i="2" a="1"/>
  <c r="AN108" i="2" s="1"/>
  <c r="AM107" i="2" a="1"/>
  <c r="AM107" i="2" s="1"/>
  <c r="AO107" i="2" a="1"/>
  <c r="AO107" i="2" s="1"/>
  <c r="AN102" i="2" a="1"/>
  <c r="AN102" i="2" s="1"/>
  <c r="AN73" i="2" a="1"/>
  <c r="AN73" i="2" s="1"/>
  <c r="V109" i="2"/>
  <c r="AO72" i="2" a="1"/>
  <c r="AO72" i="2" s="1"/>
  <c r="AM72" i="2" a="1"/>
  <c r="AM72" i="2" s="1"/>
  <c r="AN41" i="2" a="1"/>
  <c r="AN41" i="2" s="1"/>
  <c r="AJ21" i="2" a="1"/>
  <c r="AJ21" i="2" s="1"/>
  <c r="W88" i="2"/>
  <c r="AH88" i="2" s="1" a="1"/>
  <c r="AH88" i="2" s="1"/>
  <c r="Z88" i="2"/>
  <c r="AJ88" i="2" s="1" a="1"/>
  <c r="AJ88" i="2" s="1"/>
  <c r="AN70" i="2" a="1"/>
  <c r="AN70" i="2" s="1"/>
  <c r="Y77" i="2"/>
  <c r="Z99" i="2"/>
  <c r="AJ99" i="2" s="1" a="1"/>
  <c r="AJ99" i="2" s="1"/>
  <c r="W99" i="2"/>
  <c r="AH99" i="2" s="1" a="1"/>
  <c r="AH99" i="2" s="1"/>
  <c r="Z94" i="2"/>
  <c r="AJ94" i="2" s="1" a="1"/>
  <c r="AJ94" i="2" s="1"/>
  <c r="W94" i="2"/>
  <c r="AH94" i="2" s="1" a="1"/>
  <c r="AH94" i="2" s="1"/>
  <c r="AN109" i="2" a="1"/>
  <c r="AN109" i="2" s="1"/>
  <c r="AI14" i="2" a="1"/>
  <c r="AI14" i="2" s="1"/>
  <c r="AN89" i="2" a="1"/>
  <c r="AN89" i="2" s="1"/>
  <c r="AL29" i="2" a="1"/>
  <c r="AL29" i="2" s="1"/>
  <c r="W90" i="2"/>
  <c r="AH90" i="2" s="1" a="1"/>
  <c r="AH90" i="2" s="1"/>
  <c r="Z90" i="2"/>
  <c r="AJ90" i="2" s="1" a="1"/>
  <c r="AJ90" i="2" s="1"/>
  <c r="W22" i="2"/>
  <c r="AH22" i="2" s="1" a="1"/>
  <c r="AH22" i="2" s="1"/>
  <c r="Z22" i="2"/>
  <c r="AJ22" i="2" s="1" a="1"/>
  <c r="AJ22" i="2" s="1"/>
  <c r="Y96" i="2"/>
  <c r="Y71" i="2"/>
  <c r="Y53" i="2"/>
  <c r="AJ15" i="2" a="1"/>
  <c r="AJ15" i="2" s="1"/>
  <c r="AN12" i="2" a="1"/>
  <c r="AN12" i="2" s="1"/>
  <c r="AL51" i="2" a="1"/>
  <c r="AL51" i="2" s="1"/>
  <c r="AI13" i="2" a="1"/>
  <c r="AI13" i="2" s="1"/>
  <c r="V57" i="2"/>
  <c r="AA60" i="2"/>
  <c r="AK60" i="2" s="1" a="1"/>
  <c r="AK60" i="2" s="1"/>
  <c r="X60" i="2"/>
  <c r="AI60" i="2" s="1" a="1"/>
  <c r="AI60" i="2" s="1"/>
  <c r="V64" i="2"/>
  <c r="V38" i="2"/>
  <c r="AO70" i="2" a="1"/>
  <c r="AO70" i="2" s="1"/>
  <c r="AM70" i="2" a="1"/>
  <c r="AM70" i="2" s="1"/>
  <c r="AM54" i="2" a="1"/>
  <c r="AM54" i="2" s="1"/>
  <c r="AO54" i="2" a="1"/>
  <c r="AO54" i="2" s="1"/>
  <c r="V46" i="2"/>
  <c r="AL100" i="2" a="1"/>
  <c r="AL100" i="2" s="1"/>
  <c r="AO46" i="2" a="1"/>
  <c r="AO46" i="2" s="1"/>
  <c r="AM46" i="2" a="1"/>
  <c r="AM46" i="2" s="1"/>
  <c r="V92" i="2"/>
  <c r="V42" i="2"/>
  <c r="AM58" i="2" a="1"/>
  <c r="AM58" i="2" s="1"/>
  <c r="AO58" i="2" a="1"/>
  <c r="AO58" i="2" s="1"/>
  <c r="Y54" i="2"/>
  <c r="Z93" i="2"/>
  <c r="AJ93" i="2" s="1" a="1"/>
  <c r="AJ93" i="2" s="1"/>
  <c r="W93" i="2"/>
  <c r="AH93" i="2" s="1" a="1"/>
  <c r="AH93" i="2" s="1"/>
  <c r="Y31" i="2"/>
  <c r="AO97" i="2" a="1"/>
  <c r="AO97" i="2" s="1"/>
  <c r="AM97" i="2" a="1"/>
  <c r="AM97" i="2" s="1"/>
  <c r="AH20" i="2" a="1"/>
  <c r="AH20" i="2" s="1"/>
  <c r="AH17" i="2" a="1"/>
  <c r="AH17" i="2" s="1"/>
  <c r="AN99" i="2" a="1"/>
  <c r="AN99" i="2" s="1"/>
  <c r="W105" i="2"/>
  <c r="AH105" i="2" s="1" a="1"/>
  <c r="AH105" i="2" s="1"/>
  <c r="Z105" i="2"/>
  <c r="AJ105" i="2" s="1" a="1"/>
  <c r="AJ105" i="2" s="1"/>
  <c r="X99" i="2"/>
  <c r="AI99" i="2" s="1" a="1"/>
  <c r="AI99" i="2" s="1"/>
  <c r="AA99" i="2"/>
  <c r="AK99" i="2" s="1" a="1"/>
  <c r="AK99" i="2" s="1"/>
  <c r="AN76" i="2" a="1"/>
  <c r="AN76" i="2" s="1"/>
  <c r="AL45" i="2" a="1"/>
  <c r="AL45" i="2" s="1"/>
  <c r="Y106" i="2"/>
  <c r="AL46" i="2" a="1"/>
  <c r="AL46" i="2" s="1"/>
  <c r="AN91" i="2" a="1"/>
  <c r="AN91" i="2" s="1"/>
  <c r="V77" i="2"/>
  <c r="AO33" i="2" a="1"/>
  <c r="AO33" i="2" s="1"/>
  <c r="AM33" i="2" a="1"/>
  <c r="AM33" i="2" s="1"/>
  <c r="AM76" i="2" a="1"/>
  <c r="AM76" i="2" s="1"/>
  <c r="AO76" i="2" a="1"/>
  <c r="AO76" i="2" s="1"/>
  <c r="AN50" i="2" a="1"/>
  <c r="AN50" i="2" s="1"/>
  <c r="V26" i="2"/>
  <c r="Y76" i="2"/>
  <c r="AL92" i="2" a="1"/>
  <c r="AL92" i="2" s="1"/>
  <c r="AL104" i="2" a="1"/>
  <c r="AL104" i="2" s="1"/>
  <c r="AN18" i="2" a="1"/>
  <c r="AN18" i="2" s="1"/>
  <c r="V52" i="2"/>
  <c r="Y100" i="2"/>
  <c r="AA40" i="2"/>
  <c r="AK40" i="2" s="1" a="1"/>
  <c r="AK40" i="2" s="1"/>
  <c r="X40" i="2"/>
  <c r="AI40" i="2" s="1" a="1"/>
  <c r="AI40" i="2" s="1"/>
  <c r="X55" i="2"/>
  <c r="AI55" i="2" s="1" a="1"/>
  <c r="AI55" i="2" s="1"/>
  <c r="AA55" i="2"/>
  <c r="AK55" i="2" s="1" a="1"/>
  <c r="AK55" i="2" s="1"/>
  <c r="X47" i="2"/>
  <c r="AI47" i="2" s="1" a="1"/>
  <c r="AI47" i="2" s="1"/>
  <c r="AA47" i="2"/>
  <c r="AK47" i="2" s="1" a="1"/>
  <c r="AK47" i="2" s="1"/>
  <c r="AM63" i="2" a="1"/>
  <c r="AM63" i="2" s="1"/>
  <c r="AO63" i="2" a="1"/>
  <c r="AO63" i="2" s="1"/>
  <c r="AN28" i="2" a="1"/>
  <c r="AN28" i="2" s="1"/>
  <c r="AN37" i="2" a="1"/>
  <c r="AN37" i="2" s="1"/>
  <c r="AM16" i="2" a="1"/>
  <c r="AM16" i="2" s="1"/>
  <c r="AO16" i="2" a="1"/>
  <c r="AO16" i="2" s="1"/>
  <c r="W95" i="2"/>
  <c r="AH95" i="2" s="1" a="1"/>
  <c r="AH95" i="2" s="1"/>
  <c r="Z95" i="2"/>
  <c r="AJ95" i="2" s="1" a="1"/>
  <c r="AJ95" i="2" s="1"/>
  <c r="Y85" i="2"/>
  <c r="AH16" i="2" a="1"/>
  <c r="AH16" i="2" s="1"/>
  <c r="Z104" i="2"/>
  <c r="AJ104" i="2" s="1" a="1"/>
  <c r="AJ104" i="2" s="1"/>
  <c r="W104" i="2"/>
  <c r="AH104" i="2" s="1" a="1"/>
  <c r="AH104" i="2" s="1"/>
  <c r="AL89" i="2" a="1"/>
  <c r="AL89" i="2" s="1"/>
  <c r="AH14" i="2" a="1"/>
  <c r="AH14" i="2" s="1"/>
  <c r="V81" i="2"/>
  <c r="W108" i="2"/>
  <c r="AH108" i="2" s="1" a="1"/>
  <c r="AH108" i="2" s="1"/>
  <c r="Z108" i="2"/>
  <c r="AJ108" i="2" s="1" a="1"/>
  <c r="AJ108" i="2" s="1"/>
  <c r="V85" i="2"/>
  <c r="AN82" i="2" a="1"/>
  <c r="AN82" i="2" s="1"/>
  <c r="V67" i="2"/>
  <c r="X57" i="2"/>
  <c r="AI57" i="2" s="1" a="1"/>
  <c r="AI57" i="2" s="1"/>
  <c r="AA57" i="2"/>
  <c r="AK57" i="2" s="1" a="1"/>
  <c r="AK57" i="2" s="1"/>
  <c r="Z87" i="2"/>
  <c r="AJ87" i="2" s="1" a="1"/>
  <c r="AJ87" i="2" s="1"/>
  <c r="W87" i="2"/>
  <c r="AH87" i="2" s="1" a="1"/>
  <c r="AH87" i="2" s="1"/>
  <c r="AM27" i="2" a="1"/>
  <c r="AM27" i="2" s="1"/>
  <c r="AO27" i="2" a="1"/>
  <c r="AO27" i="2" s="1"/>
  <c r="Y39" i="2"/>
  <c r="AN22" i="2" a="1"/>
  <c r="AN22" i="2" s="1"/>
  <c r="Z54" i="2"/>
  <c r="AJ54" i="2" s="1" a="1"/>
  <c r="AJ54" i="2" s="1"/>
  <c r="W54" i="2"/>
  <c r="AH54" i="2" s="1" a="1"/>
  <c r="AH54" i="2" s="1"/>
  <c r="Y75" i="2"/>
  <c r="AM82" i="2" a="1"/>
  <c r="AM82" i="2" s="1"/>
  <c r="AO82" i="2" a="1"/>
  <c r="AO82" i="2" s="1"/>
  <c r="V105" i="2"/>
  <c r="AN44" i="2" a="1"/>
  <c r="AN44" i="2" s="1"/>
  <c r="AL40" i="2" a="1"/>
  <c r="AL40" i="2" s="1"/>
  <c r="Y36" i="2"/>
  <c r="AO37" i="2" a="1"/>
  <c r="AO37" i="2" s="1"/>
  <c r="AM37" i="2" a="1"/>
  <c r="AM37" i="2" s="1"/>
  <c r="AN84" i="2" a="1"/>
  <c r="AN84" i="2" s="1"/>
  <c r="X92" i="2"/>
  <c r="AI92" i="2" s="1" a="1"/>
  <c r="AI92" i="2" s="1"/>
  <c r="AA92" i="2"/>
  <c r="AK92" i="2" s="1" a="1"/>
  <c r="AK92" i="2" s="1"/>
  <c r="Y70" i="2"/>
  <c r="AL57" i="2" a="1"/>
  <c r="AL57" i="2" s="1"/>
  <c r="AA51" i="2"/>
  <c r="AK51" i="2" s="1" a="1"/>
  <c r="AK51" i="2" s="1"/>
  <c r="X51" i="2"/>
  <c r="AI51" i="2" s="1" a="1"/>
  <c r="AI51" i="2" s="1"/>
  <c r="AN92" i="2" a="1"/>
  <c r="AN92" i="2" s="1"/>
  <c r="AM78" i="2" a="1"/>
  <c r="AM78" i="2" s="1"/>
  <c r="AO78" i="2" a="1"/>
  <c r="AO78" i="2" s="1"/>
  <c r="Y94" i="2"/>
  <c r="AL11" i="2" a="1"/>
  <c r="AL11" i="2" s="1"/>
  <c r="AN85" i="2" a="1"/>
  <c r="AN85" i="2" s="1"/>
  <c r="AM67" i="2" a="1"/>
  <c r="AM67" i="2" s="1"/>
  <c r="AO67" i="2" a="1"/>
  <c r="AO67" i="2" s="1"/>
  <c r="V35" i="2"/>
  <c r="Y27" i="2"/>
  <c r="AM40" i="2" a="1"/>
  <c r="AM40" i="2" s="1"/>
  <c r="AO40" i="2" a="1"/>
  <c r="AO40" i="2" s="1"/>
  <c r="AN68" i="2" a="1"/>
  <c r="AN68" i="2" s="1"/>
  <c r="Y68" i="2"/>
  <c r="AO102" i="2" a="1"/>
  <c r="AO102" i="2" s="1"/>
  <c r="AM102" i="2" a="1"/>
  <c r="AM102" i="2" s="1"/>
  <c r="AM20" i="2" a="1"/>
  <c r="AM20" i="2" s="1"/>
  <c r="AO20" i="2" a="1"/>
  <c r="AO20" i="2" s="1"/>
  <c r="AL85" i="2" a="1"/>
  <c r="AL85" i="2" s="1"/>
  <c r="AO36" i="2" a="1"/>
  <c r="AO36" i="2" s="1"/>
  <c r="AM36" i="2" a="1"/>
  <c r="AM36" i="2" s="1"/>
  <c r="AN103" i="2" a="1"/>
  <c r="AN103" i="2" s="1"/>
  <c r="X72" i="2"/>
  <c r="AI72" i="2" s="1" a="1"/>
  <c r="AI72" i="2" s="1"/>
  <c r="AA72" i="2"/>
  <c r="AK72" i="2" s="1" a="1"/>
  <c r="AK72" i="2" s="1"/>
  <c r="AA53" i="2"/>
  <c r="AK53" i="2" s="1" a="1"/>
  <c r="AK53" i="2" s="1"/>
  <c r="X53" i="2"/>
  <c r="AI53" i="2" s="1" a="1"/>
  <c r="AI53" i="2" s="1"/>
  <c r="AL64" i="2" a="1"/>
  <c r="AL64" i="2" s="1"/>
  <c r="AM15" i="2" a="1"/>
  <c r="AM15" i="2" s="1"/>
  <c r="AO15" i="2" a="1"/>
  <c r="AO15" i="2" s="1"/>
  <c r="AN46" i="2" a="1"/>
  <c r="AN46" i="2" s="1"/>
  <c r="AO90" i="2" a="1"/>
  <c r="AO90" i="2" s="1"/>
  <c r="AM90" i="2" a="1"/>
  <c r="AM90" i="2" s="1"/>
  <c r="AO62" i="2" a="1"/>
  <c r="AO62" i="2" s="1"/>
  <c r="AM62" i="2" a="1"/>
  <c r="AM62" i="2" s="1"/>
  <c r="AA93" i="2"/>
  <c r="AK93" i="2" s="1" a="1"/>
  <c r="AK93" i="2" s="1"/>
  <c r="X93" i="2"/>
  <c r="AI93" i="2" s="1" a="1"/>
  <c r="AI93" i="2" s="1"/>
  <c r="AJ19" i="2" a="1"/>
  <c r="AJ19" i="2" s="1"/>
  <c r="AM65" i="2" a="1"/>
  <c r="AM65" i="2" s="1"/>
  <c r="AO65" i="2" a="1"/>
  <c r="AO65" i="2" s="1"/>
  <c r="AL26" i="2" a="1"/>
  <c r="AL26" i="2" s="1"/>
  <c r="AM84" i="2" a="1"/>
  <c r="AM84" i="2" s="1"/>
  <c r="AO84" i="2" a="1"/>
  <c r="AO84" i="2" s="1"/>
  <c r="AL101" i="2" a="1"/>
  <c r="AL101" i="2" s="1"/>
  <c r="X97" i="2"/>
  <c r="AI97" i="2" s="1" a="1"/>
  <c r="AI97" i="2" s="1"/>
  <c r="AA97" i="2"/>
  <c r="AK97" i="2" s="1" a="1"/>
  <c r="AK97" i="2" s="1"/>
  <c r="V76" i="2"/>
  <c r="AN94" i="2" a="1"/>
  <c r="AN94" i="2" s="1"/>
  <c r="AL61" i="2" a="1"/>
  <c r="AL61" i="2" s="1"/>
  <c r="W106" i="2"/>
  <c r="AH106" i="2" s="1" a="1"/>
  <c r="AH106" i="2" s="1"/>
  <c r="Z106" i="2"/>
  <c r="AJ106" i="2" s="1" a="1"/>
  <c r="AJ106" i="2" s="1"/>
  <c r="Z71" i="2"/>
  <c r="AJ71" i="2" s="1" a="1"/>
  <c r="AJ71" i="2" s="1"/>
  <c r="W71" i="2"/>
  <c r="AH71" i="2" s="1" a="1"/>
  <c r="AH71" i="2" s="1"/>
  <c r="AL43" i="2" a="1"/>
  <c r="AL43" i="2" s="1"/>
  <c r="X45" i="2"/>
  <c r="AI45" i="2" s="1" a="1"/>
  <c r="AI45" i="2" s="1"/>
  <c r="AA45" i="2"/>
  <c r="AK45" i="2" s="1" a="1"/>
  <c r="AK45" i="2" s="1"/>
  <c r="W45" i="2"/>
  <c r="AH45" i="2" s="1" a="1"/>
  <c r="AH45" i="2" s="1"/>
  <c r="Z45" i="2"/>
  <c r="AJ45" i="2" s="1" a="1"/>
  <c r="AJ45" i="2" s="1"/>
  <c r="Y28" i="2"/>
  <c r="AL20" i="2" a="1"/>
  <c r="AL20" i="2" s="1"/>
  <c r="AL93" i="2" a="1"/>
  <c r="AL93" i="2" s="1"/>
  <c r="W49" i="2"/>
  <c r="AH49" i="2" s="1" a="1"/>
  <c r="AH49" i="2" s="1"/>
  <c r="Z49" i="2"/>
  <c r="AJ49" i="2" s="1" a="1"/>
  <c r="AJ49" i="2" s="1"/>
  <c r="V91" i="2"/>
  <c r="AO55" i="2" a="1"/>
  <c r="AO55" i="2" s="1"/>
  <c r="AM55" i="2" a="1"/>
  <c r="AM55" i="2" s="1"/>
  <c r="X36" i="2"/>
  <c r="AI36" i="2" s="1" a="1"/>
  <c r="AI36" i="2" s="1"/>
  <c r="AA36" i="2"/>
  <c r="AK36" i="2" s="1" a="1"/>
  <c r="AK36" i="2" s="1"/>
  <c r="V36" i="2"/>
  <c r="V37" i="2"/>
  <c r="AN47" i="2" a="1"/>
  <c r="AN47" i="2" s="1"/>
  <c r="Z96" i="2"/>
  <c r="AJ96" i="2" s="1" a="1"/>
  <c r="AJ96" i="2" s="1"/>
  <c r="W96" i="2"/>
  <c r="AH96" i="2" s="1" a="1"/>
  <c r="AH96" i="2" s="1"/>
  <c r="Y48" i="2"/>
  <c r="AK14" i="2" a="1"/>
  <c r="AK14" i="2" s="1"/>
  <c r="AM34" i="2" a="1"/>
  <c r="AM34" i="2" s="1"/>
  <c r="AO34" i="2" a="1"/>
  <c r="AO34" i="2" s="1"/>
  <c r="Z84" i="2"/>
  <c r="AJ84" i="2" s="1" a="1"/>
  <c r="AJ84" i="2" s="1"/>
  <c r="W84" i="2"/>
  <c r="AH84" i="2" s="1" a="1"/>
  <c r="AH84" i="2" s="1"/>
  <c r="AA104" i="2"/>
  <c r="AK104" i="2" s="1" a="1"/>
  <c r="AK104" i="2" s="1"/>
  <c r="X104" i="2"/>
  <c r="AI104" i="2" s="1" a="1"/>
  <c r="AI104" i="2" s="1"/>
  <c r="AA95" i="2"/>
  <c r="AK95" i="2" s="1" a="1"/>
  <c r="AK95" i="2" s="1"/>
  <c r="X95" i="2"/>
  <c r="AI95" i="2" s="1" a="1"/>
  <c r="AI95" i="2" s="1"/>
  <c r="AM26" i="2" a="1"/>
  <c r="AM26" i="2" s="1"/>
  <c r="AO26" i="2" a="1"/>
  <c r="AO26" i="2" s="1"/>
  <c r="V29" i="2"/>
  <c r="X66" i="2"/>
  <c r="AI66" i="2" s="1" a="1"/>
  <c r="AI66" i="2" s="1"/>
  <c r="AA66" i="2"/>
  <c r="AK66" i="2" s="1" a="1"/>
  <c r="AK66" i="2" s="1"/>
  <c r="AL13" i="2" a="1"/>
  <c r="AL13" i="2" s="1"/>
  <c r="Z55" i="2"/>
  <c r="AJ55" i="2" s="1" a="1"/>
  <c r="AJ55" i="2" s="1"/>
  <c r="W55" i="2"/>
  <c r="AH55" i="2" s="1" a="1"/>
  <c r="AH55" i="2" s="1"/>
  <c r="Y78" i="2"/>
  <c r="AL73" i="2" a="1"/>
  <c r="AL73" i="2" s="1"/>
  <c r="AN38" i="2" a="1"/>
  <c r="AN38" i="2" s="1"/>
  <c r="Y61" i="2"/>
  <c r="Y23" i="2"/>
  <c r="X42" i="2"/>
  <c r="AI42" i="2" s="1" a="1"/>
  <c r="AI42" i="2" s="1"/>
  <c r="AA42" i="2"/>
  <c r="AK42" i="2" s="1" a="1"/>
  <c r="AK42" i="2" s="1"/>
  <c r="AN42" i="2" a="1"/>
  <c r="AN42" i="2" s="1"/>
  <c r="AO99" i="2" a="1"/>
  <c r="AO99" i="2" s="1"/>
  <c r="AM99" i="2" a="1"/>
  <c r="AM99" i="2" s="1"/>
  <c r="AN24" i="2" a="1"/>
  <c r="AN24" i="2" s="1"/>
  <c r="AO74" i="2" a="1"/>
  <c r="AO74" i="2" s="1"/>
  <c r="AM74" i="2" a="1"/>
  <c r="AM74" i="2" s="1"/>
  <c r="AO21" i="2" a="1"/>
  <c r="AO21" i="2" s="1"/>
  <c r="AM21" i="2" a="1"/>
  <c r="AM21" i="2" s="1"/>
  <c r="V99" i="2"/>
  <c r="AL56" i="2" a="1"/>
  <c r="AL56" i="2" s="1"/>
  <c r="Y107" i="2"/>
  <c r="V73" i="2"/>
  <c r="W43" i="2"/>
  <c r="AH43" i="2" s="1" a="1"/>
  <c r="AH43" i="2" s="1"/>
  <c r="Z43" i="2"/>
  <c r="AJ43" i="2" s="1" a="1"/>
  <c r="AJ43" i="2" s="1"/>
  <c r="AM89" i="2" a="1"/>
  <c r="AM89" i="2" s="1"/>
  <c r="AO89" i="2" a="1"/>
  <c r="AO89" i="2" s="1"/>
  <c r="AH21" i="2" a="1"/>
  <c r="AH21" i="2" s="1"/>
  <c r="V30" i="2"/>
  <c r="Z109" i="2"/>
  <c r="AJ109" i="2" s="1" a="1"/>
  <c r="AJ109" i="2" s="1"/>
  <c r="W109" i="2"/>
  <c r="AH109" i="2" s="1" a="1"/>
  <c r="AH109" i="2" s="1"/>
  <c r="Y90" i="2"/>
  <c r="AO48" i="2" a="1"/>
  <c r="AO48" i="2" s="1"/>
  <c r="AM48" i="2" a="1"/>
  <c r="AM48" i="2" s="1"/>
  <c r="Y72" i="2"/>
  <c r="Z79" i="2"/>
  <c r="AJ79" i="2" s="1" a="1"/>
  <c r="AJ79" i="2" s="1"/>
  <c r="W79" i="2"/>
  <c r="AH79" i="2" s="1" a="1"/>
  <c r="AH79" i="2" s="1"/>
  <c r="Z85" i="2"/>
  <c r="AJ85" i="2" s="1" a="1"/>
  <c r="AJ85" i="2" s="1"/>
  <c r="W85" i="2"/>
  <c r="AH85" i="2" s="1" a="1"/>
  <c r="AH85" i="2" s="1"/>
  <c r="AL53" i="2" a="1"/>
  <c r="AL53" i="2" s="1"/>
  <c r="AN33" i="2" a="1"/>
  <c r="AN33" i="2" s="1"/>
  <c r="W32" i="2"/>
  <c r="AH32" i="2" s="1" a="1"/>
  <c r="AH32" i="2" s="1"/>
  <c r="Z32" i="2"/>
  <c r="AJ32" i="2" s="1" a="1"/>
  <c r="AJ32" i="2" s="1"/>
  <c r="AL69" i="2" a="1"/>
  <c r="AL69" i="2" s="1"/>
  <c r="AN60" i="2" a="1"/>
  <c r="AN60" i="2" s="1"/>
  <c r="AL68" i="2" a="1"/>
  <c r="AL68" i="2" s="1"/>
  <c r="Y37" i="2"/>
  <c r="V27" i="2"/>
  <c r="W77" i="2"/>
  <c r="AH77" i="2" s="1" a="1"/>
  <c r="AH77" i="2" s="1"/>
  <c r="Z77" i="2"/>
  <c r="AJ77" i="2" s="1" a="1"/>
  <c r="AJ77" i="2" s="1"/>
  <c r="W26" i="2"/>
  <c r="AH26" i="2" s="1" a="1"/>
  <c r="AH26" i="2" s="1"/>
  <c r="Z26" i="2"/>
  <c r="AJ26" i="2" s="1" a="1"/>
  <c r="AJ26" i="2" s="1"/>
  <c r="AL41" i="2" a="1"/>
  <c r="AL41" i="2" s="1"/>
  <c r="Z62" i="2"/>
  <c r="AJ62" i="2" s="1" a="1"/>
  <c r="AJ62" i="2" s="1"/>
  <c r="W62" i="2"/>
  <c r="AH62" i="2" s="1" a="1"/>
  <c r="AH62" i="2" s="1"/>
  <c r="AA27" i="2"/>
  <c r="AK27" i="2" s="1" a="1"/>
  <c r="AK27" i="2" s="1"/>
  <c r="X27" i="2"/>
  <c r="AI27" i="2" s="1" a="1"/>
  <c r="AI27" i="2" s="1"/>
  <c r="Z61" i="2"/>
  <c r="AJ61" i="2" s="1" a="1"/>
  <c r="AJ61" i="2" s="1"/>
  <c r="W61" i="2"/>
  <c r="AH61" i="2" s="1" a="1"/>
  <c r="AH61" i="2" s="1"/>
  <c r="Y102" i="2"/>
  <c r="AL37" i="2" a="1"/>
  <c r="AL37" i="2" s="1"/>
  <c r="AL76" i="2" a="1"/>
  <c r="AL76" i="2" s="1"/>
  <c r="AL24" i="2" a="1"/>
  <c r="AL24" i="2" s="1"/>
  <c r="AL90" i="2" a="1"/>
  <c r="AL90" i="2" s="1"/>
  <c r="V33" i="2"/>
  <c r="Y56" i="2"/>
  <c r="AN75" i="2" a="1"/>
  <c r="AN75" i="2" s="1"/>
  <c r="W82" i="2"/>
  <c r="AH82" i="2" s="1" a="1"/>
  <c r="AH82" i="2" s="1"/>
  <c r="Z82" i="2"/>
  <c r="AJ82" i="2" s="1" a="1"/>
  <c r="AJ82" i="2" s="1"/>
  <c r="V24" i="2"/>
  <c r="AL72" i="2" a="1"/>
  <c r="AL72" i="2" s="1"/>
  <c r="AN83" i="2" a="1"/>
  <c r="AN83" i="2" s="1"/>
  <c r="V71" i="2"/>
  <c r="AL103" i="2" a="1"/>
  <c r="AL103" i="2" s="1"/>
  <c r="Y108" i="2"/>
  <c r="AN43" i="2" a="1"/>
  <c r="AN43" i="2" s="1"/>
  <c r="Y95" i="2"/>
  <c r="Y88" i="2"/>
  <c r="Z37" i="2"/>
  <c r="AJ37" i="2" s="1" a="1"/>
  <c r="AJ37" i="2" s="1"/>
  <c r="W37" i="2"/>
  <c r="AH37" i="2" s="1" a="1"/>
  <c r="AH37" i="2" s="1"/>
  <c r="AA85" i="2"/>
  <c r="AK85" i="2" s="1" a="1"/>
  <c r="AK85" i="2" s="1"/>
  <c r="X85" i="2"/>
  <c r="AI85" i="2" s="1" a="1"/>
  <c r="AI85" i="2" s="1"/>
  <c r="W75" i="2"/>
  <c r="AH75" i="2" s="1" a="1"/>
  <c r="AH75" i="2" s="1"/>
  <c r="Z75" i="2"/>
  <c r="AJ75" i="2" s="1" a="1"/>
  <c r="AJ75" i="2" s="1"/>
  <c r="AA44" i="2"/>
  <c r="AK44" i="2" s="1" a="1"/>
  <c r="AK44" i="2" s="1"/>
  <c r="X44" i="2"/>
  <c r="AI44" i="2" s="1" a="1"/>
  <c r="AI44" i="2" s="1"/>
  <c r="AO19" i="2" a="1"/>
  <c r="AO19" i="2" s="1"/>
  <c r="AM19" i="2" a="1"/>
  <c r="AM19" i="2" s="1"/>
  <c r="Z98" i="2"/>
  <c r="AJ98" i="2" s="1" a="1"/>
  <c r="AJ98" i="2" s="1"/>
  <c r="W98" i="2"/>
  <c r="AH98" i="2" s="1" a="1"/>
  <c r="AH98" i="2" s="1"/>
  <c r="AL18" i="2" a="1"/>
  <c r="AL18" i="2" s="1"/>
  <c r="Y64" i="2"/>
  <c r="Y63" i="2"/>
  <c r="AN97" i="2" a="1"/>
  <c r="AN97" i="2" s="1"/>
  <c r="AL52" i="2" a="1"/>
  <c r="AL52" i="2" s="1"/>
  <c r="AL30" i="2" a="1"/>
  <c r="AL30" i="2" s="1"/>
  <c r="AH11" i="2" a="1"/>
  <c r="AH11" i="2" s="1"/>
  <c r="AN49" i="2" a="1"/>
  <c r="AN49" i="2" s="1"/>
  <c r="AN74" i="2" a="1"/>
  <c r="AN74" i="2" s="1"/>
  <c r="AJ12" i="2" a="1"/>
  <c r="AJ12" i="2" s="1"/>
  <c r="AN35" i="2" a="1"/>
  <c r="AN35" i="2" s="1"/>
  <c r="AO53" i="2" a="1"/>
  <c r="AO53" i="2" s="1"/>
  <c r="AM53" i="2" a="1"/>
  <c r="AM53" i="2" s="1"/>
  <c r="W76" i="2"/>
  <c r="AH76" i="2" s="1" a="1"/>
  <c r="AH76" i="2" s="1"/>
  <c r="Z76" i="2"/>
  <c r="AJ76" i="2" s="1" a="1"/>
  <c r="AJ76" i="2" s="1"/>
  <c r="Y43" i="2"/>
  <c r="AA77" i="2"/>
  <c r="AK77" i="2" s="1" a="1"/>
  <c r="AK77" i="2" s="1"/>
  <c r="X77" i="2"/>
  <c r="AI77" i="2" s="1" a="1"/>
  <c r="AI77" i="2" s="1"/>
  <c r="AL80" i="2" a="1"/>
  <c r="AL80" i="2" s="1"/>
  <c r="Y103" i="2"/>
  <c r="W64" i="2"/>
  <c r="AH64" i="2" s="1" a="1"/>
  <c r="AH64" i="2" s="1"/>
  <c r="Z64" i="2"/>
  <c r="AJ64" i="2" s="1" a="1"/>
  <c r="AJ64" i="2" s="1"/>
  <c r="AL34" i="2" a="1"/>
  <c r="AL34" i="2" s="1"/>
  <c r="AA78" i="2"/>
  <c r="AK78" i="2" s="1" a="1"/>
  <c r="AK78" i="2" s="1"/>
  <c r="X78" i="2"/>
  <c r="AI78" i="2" s="1" a="1"/>
  <c r="AI78" i="2" s="1"/>
  <c r="Z46" i="2"/>
  <c r="AJ46" i="2" s="1" a="1"/>
  <c r="AJ46" i="2" s="1"/>
  <c r="W46" i="2"/>
  <c r="AH46" i="2" s="1" a="1"/>
  <c r="AH46" i="2" s="1"/>
  <c r="AO47" i="2" a="1"/>
  <c r="AO47" i="2" s="1"/>
  <c r="AM47" i="2" a="1"/>
  <c r="AM47" i="2" s="1"/>
  <c r="Y33" i="2"/>
  <c r="V40" i="2"/>
  <c r="Y93" i="2"/>
  <c r="AL32" i="2" a="1"/>
  <c r="AL32" i="2" s="1"/>
  <c r="AL63" i="2" a="1"/>
  <c r="AL63" i="2" s="1"/>
  <c r="Y26" i="2"/>
  <c r="AN45" i="2" a="1"/>
  <c r="AN45" i="2" s="1"/>
  <c r="Y46" i="2"/>
  <c r="X76" i="2"/>
  <c r="AI76" i="2" s="1" a="1"/>
  <c r="AI76" i="2" s="1"/>
  <c r="AA76" i="2"/>
  <c r="AK76" i="2" s="1" a="1"/>
  <c r="AK76" i="2" s="1"/>
  <c r="AL108" i="2" a="1"/>
  <c r="AL108" i="2" s="1"/>
  <c r="AN87" i="2" a="1"/>
  <c r="AN87" i="2" s="1"/>
  <c r="AA63" i="2"/>
  <c r="AK63" i="2" s="1" a="1"/>
  <c r="AK63" i="2" s="1"/>
  <c r="X63" i="2"/>
  <c r="AI63" i="2" s="1" a="1"/>
  <c r="AI63" i="2" s="1"/>
  <c r="W60" i="2"/>
  <c r="AH60" i="2" s="1" a="1"/>
  <c r="AH60" i="2" s="1"/>
  <c r="Z60" i="2"/>
  <c r="AJ60" i="2" s="1" a="1"/>
  <c r="AJ60" i="2" s="1"/>
  <c r="AM25" i="2" a="1"/>
  <c r="AM25" i="2" s="1"/>
  <c r="AO25" i="2" a="1"/>
  <c r="AO25" i="2" s="1"/>
  <c r="AA100" i="2"/>
  <c r="AK100" i="2" s="1" a="1"/>
  <c r="AK100" i="2" s="1"/>
  <c r="X100" i="2"/>
  <c r="AI100" i="2" s="1" a="1"/>
  <c r="AI100" i="2" s="1"/>
  <c r="AL42" i="2" a="1"/>
  <c r="AL42" i="2" s="1"/>
  <c r="AO88" i="2" a="1"/>
  <c r="AO88" i="2" s="1"/>
  <c r="AM88" i="2" a="1"/>
  <c r="AM88" i="2" s="1"/>
  <c r="AL39" i="2" a="1"/>
  <c r="AL39" i="2" s="1"/>
  <c r="AL23" i="2" a="1"/>
  <c r="AL23" i="2" s="1"/>
  <c r="W69" i="2"/>
  <c r="AH69" i="2" s="1" a="1"/>
  <c r="AH69" i="2" s="1"/>
  <c r="Z69" i="2"/>
  <c r="AJ69" i="2" s="1" a="1"/>
  <c r="AJ69" i="2" s="1"/>
  <c r="AM71" i="2" a="1"/>
  <c r="AM71" i="2" s="1"/>
  <c r="AO71" i="2" a="1"/>
  <c r="AO71" i="2" s="1"/>
  <c r="AN64" i="2" a="1"/>
  <c r="AN64" i="2" s="1"/>
  <c r="AK15" i="2" a="1"/>
  <c r="AK15" i="2" s="1"/>
  <c r="AL35" i="2" a="1"/>
  <c r="AL35" i="2" s="1"/>
  <c r="Y58" i="2"/>
  <c r="AO45" i="2" a="1"/>
  <c r="AO45" i="2" s="1"/>
  <c r="AM45" i="2" a="1"/>
  <c r="AM45" i="2" s="1"/>
  <c r="AO24" i="2" a="1"/>
  <c r="AO24" i="2" s="1"/>
  <c r="AM24" i="2" a="1"/>
  <c r="AM24" i="2" s="1"/>
  <c r="X25" i="2"/>
  <c r="AI25" i="2" s="1" a="1"/>
  <c r="AI25" i="2" s="1"/>
  <c r="AA25" i="2"/>
  <c r="AK25" i="2" s="1" a="1"/>
  <c r="AK25" i="2" s="1"/>
  <c r="W78" i="2"/>
  <c r="AH78" i="2" s="1" a="1"/>
  <c r="AH78" i="2" s="1"/>
  <c r="Z78" i="2"/>
  <c r="AJ78" i="2" s="1" a="1"/>
  <c r="AJ78" i="2" s="1"/>
  <c r="AL107" i="2" a="1"/>
  <c r="AL107" i="2" s="1"/>
  <c r="Y99" i="2"/>
  <c r="V44" i="2"/>
  <c r="AM17" i="2" a="1"/>
  <c r="AM17" i="2" s="1"/>
  <c r="R17" i="2" s="1"/>
  <c r="CF17" i="2" s="1"/>
  <c r="AO17" i="2" a="1"/>
  <c r="AO17" i="2" s="1"/>
  <c r="V95" i="2"/>
  <c r="AL59" i="2" a="1"/>
  <c r="AL59" i="2" s="1"/>
  <c r="W38" i="2"/>
  <c r="AH38" i="2" s="1" a="1"/>
  <c r="AH38" i="2" s="1"/>
  <c r="Z38" i="2"/>
  <c r="AJ38" i="2" s="1" a="1"/>
  <c r="AJ38" i="2" s="1"/>
  <c r="Z100" i="2"/>
  <c r="AJ100" i="2" s="1" a="1"/>
  <c r="AJ100" i="2" s="1"/>
  <c r="W100" i="2"/>
  <c r="AH100" i="2" s="1" a="1"/>
  <c r="AH100" i="2" s="1"/>
  <c r="V96" i="2"/>
  <c r="AL25" i="2" a="1"/>
  <c r="AL25" i="2" s="1"/>
  <c r="W42" i="2"/>
  <c r="AH42" i="2" s="1" a="1"/>
  <c r="AH42" i="2" s="1"/>
  <c r="Z42" i="2"/>
  <c r="AJ42" i="2" s="1" a="1"/>
  <c r="AJ42" i="2" s="1"/>
  <c r="Y30" i="2"/>
  <c r="Y60" i="2"/>
  <c r="Y49" i="2"/>
  <c r="W30" i="2"/>
  <c r="AH30" i="2" s="1" a="1"/>
  <c r="AH30" i="2" s="1"/>
  <c r="Z30" i="2"/>
  <c r="AJ30" i="2" s="1" a="1"/>
  <c r="AJ30" i="2" s="1"/>
  <c r="AN40" i="2" a="1"/>
  <c r="AN40" i="2" s="1"/>
  <c r="V69" i="2"/>
  <c r="AL94" i="2" a="1"/>
  <c r="AL94" i="2" s="1"/>
  <c r="W40" i="2"/>
  <c r="AH40" i="2" s="1" a="1"/>
  <c r="AH40" i="2" s="1"/>
  <c r="Z40" i="2"/>
  <c r="AJ40" i="2" s="1" a="1"/>
  <c r="AJ40" i="2" s="1"/>
  <c r="AN61" i="2" a="1"/>
  <c r="AN61" i="2" s="1"/>
  <c r="V39" i="2"/>
  <c r="Z29" i="2"/>
  <c r="AJ29" i="2" s="1" a="1"/>
  <c r="AJ29" i="2" s="1"/>
  <c r="W29" i="2"/>
  <c r="AH29" i="2" s="1" a="1"/>
  <c r="AH29" i="2" s="1"/>
  <c r="W50" i="2"/>
  <c r="AH50" i="2" s="1" a="1"/>
  <c r="AH50" i="2" s="1"/>
  <c r="Z50" i="2"/>
  <c r="AJ50" i="2" s="1" a="1"/>
  <c r="AJ50" i="2" s="1"/>
  <c r="AI18" i="2" a="1"/>
  <c r="AI18" i="2" s="1"/>
  <c r="AL71" i="2" a="1"/>
  <c r="AL71" i="2" s="1"/>
  <c r="Y84" i="2"/>
  <c r="AO79" i="2" a="1"/>
  <c r="AO79" i="2" s="1"/>
  <c r="AM79" i="2" a="1"/>
  <c r="AM79" i="2" s="1"/>
  <c r="X71" i="2"/>
  <c r="AI71" i="2" s="1" a="1"/>
  <c r="AI71" i="2" s="1"/>
  <c r="AA71" i="2"/>
  <c r="AK71" i="2" s="1" a="1"/>
  <c r="AK71" i="2" s="1"/>
  <c r="V100" i="2"/>
  <c r="AN23" i="2" a="1"/>
  <c r="AN23" i="2" s="1"/>
  <c r="X31" i="2"/>
  <c r="AI31" i="2" s="1" a="1"/>
  <c r="AI31" i="2" s="1"/>
  <c r="AA31" i="2"/>
  <c r="AK31" i="2" s="1" a="1"/>
  <c r="AK31" i="2" s="1"/>
  <c r="V93" i="2"/>
  <c r="AH19" i="2" a="1"/>
  <c r="AH19" i="2" s="1"/>
  <c r="AL83" i="2" a="1"/>
  <c r="AL83" i="2" s="1"/>
  <c r="Y87" i="2"/>
  <c r="AN52" i="2" a="1"/>
  <c r="AN52" i="2" s="1"/>
  <c r="AA83" i="2"/>
  <c r="AK83" i="2" s="1" a="1"/>
  <c r="AK83" i="2" s="1"/>
  <c r="X83" i="2"/>
  <c r="AI83" i="2" s="1" a="1"/>
  <c r="AI83" i="2" s="1"/>
  <c r="V22" i="2"/>
  <c r="W34" i="2"/>
  <c r="AH34" i="2" s="1" a="1"/>
  <c r="AH34" i="2" s="1"/>
  <c r="Z34" i="2"/>
  <c r="AJ34" i="2" s="1" a="1"/>
  <c r="AJ34" i="2" s="1"/>
  <c r="AN63" i="2" a="1"/>
  <c r="AN63" i="2" s="1"/>
  <c r="W68" i="2"/>
  <c r="AH68" i="2" s="1" a="1"/>
  <c r="AH68" i="2" s="1"/>
  <c r="Z68" i="2"/>
  <c r="AJ68" i="2" s="1" a="1"/>
  <c r="AJ68" i="2" s="1"/>
  <c r="AL36" i="2" a="1"/>
  <c r="AL36" i="2" s="1"/>
  <c r="V88" i="2"/>
  <c r="AN95" i="2" a="1"/>
  <c r="AN95" i="2" s="1"/>
  <c r="Y73" i="2"/>
  <c r="AN14" i="2" a="1"/>
  <c r="AN14" i="2" s="1"/>
  <c r="Z47" i="2"/>
  <c r="AJ47" i="2" s="1" a="1"/>
  <c r="AJ47" i="2" s="1"/>
  <c r="W47" i="2"/>
  <c r="AH47" i="2" s="1" a="1"/>
  <c r="AH47" i="2" s="1"/>
  <c r="AM94" i="2" a="1"/>
  <c r="AM94" i="2" s="1"/>
  <c r="AO94" i="2" a="1"/>
  <c r="AO94" i="2" s="1"/>
  <c r="AM68" i="2" a="1"/>
  <c r="AM68" i="2" s="1"/>
  <c r="AO68" i="2" a="1"/>
  <c r="AO68" i="2" s="1"/>
  <c r="AL62" i="2" a="1"/>
  <c r="AL62" i="2" s="1"/>
  <c r="Y91" i="2"/>
  <c r="AM92" i="2" a="1"/>
  <c r="AM92" i="2" s="1"/>
  <c r="AO92" i="2" a="1"/>
  <c r="AO92" i="2" s="1"/>
  <c r="Y104" i="2"/>
  <c r="Z89" i="2"/>
  <c r="AJ89" i="2" s="1" a="1"/>
  <c r="AJ89" i="2" s="1"/>
  <c r="W89" i="2"/>
  <c r="AH89" i="2" s="1" a="1"/>
  <c r="AH89" i="2" s="1"/>
  <c r="Y66" i="2"/>
  <c r="Y41" i="2"/>
  <c r="AN93" i="2" a="1"/>
  <c r="AN93" i="2" s="1"/>
  <c r="AK16" i="2" a="1"/>
  <c r="AK16" i="2" s="1"/>
  <c r="Y98" i="2"/>
  <c r="AA84" i="2"/>
  <c r="AK84" i="2" s="1" a="1"/>
  <c r="AK84" i="2" s="1"/>
  <c r="X84" i="2"/>
  <c r="AI84" i="2" s="1" a="1"/>
  <c r="AI84" i="2" s="1"/>
  <c r="AO77" i="2" a="1"/>
  <c r="AO77" i="2" s="1"/>
  <c r="AM77" i="2" a="1"/>
  <c r="AM77" i="2" s="1"/>
  <c r="Y32" i="2"/>
  <c r="X50" i="2"/>
  <c r="AI50" i="2" s="1" a="1"/>
  <c r="AI50" i="2" s="1"/>
  <c r="AA50" i="2"/>
  <c r="AK50" i="2" s="1" a="1"/>
  <c r="AK50" i="2" s="1"/>
  <c r="AL88" i="2" a="1"/>
  <c r="AL88" i="2" s="1"/>
  <c r="W23" i="2"/>
  <c r="AH23" i="2" s="1" a="1"/>
  <c r="AH23" i="2" s="1"/>
  <c r="Z23" i="2"/>
  <c r="AJ23" i="2" s="1" a="1"/>
  <c r="AJ23" i="2" s="1"/>
  <c r="V65" i="2"/>
  <c r="AA39" i="2"/>
  <c r="AK39" i="2" s="1" a="1"/>
  <c r="AK39" i="2" s="1"/>
  <c r="X39" i="2"/>
  <c r="AI39" i="2" s="1" a="1"/>
  <c r="AI39" i="2" s="1"/>
  <c r="AL60" i="2" a="1"/>
  <c r="AL60" i="2" s="1"/>
  <c r="AO52" i="2" a="1"/>
  <c r="AO52" i="2" s="1"/>
  <c r="AM52" i="2" a="1"/>
  <c r="AM52" i="2" s="1"/>
  <c r="AL99" i="2" a="1"/>
  <c r="AL99" i="2" s="1"/>
  <c r="X109" i="2"/>
  <c r="AI109" i="2" s="1" a="1"/>
  <c r="AI109" i="2" s="1"/>
  <c r="AA109" i="2"/>
  <c r="AK109" i="2" s="1" a="1"/>
  <c r="AK109" i="2" s="1"/>
  <c r="AH13" i="2" a="1"/>
  <c r="AH13" i="2" s="1"/>
  <c r="Z91" i="2"/>
  <c r="AJ91" i="2" s="1" a="1"/>
  <c r="AJ91" i="2" s="1"/>
  <c r="W91" i="2"/>
  <c r="AH91" i="2" s="1" a="1"/>
  <c r="AH91" i="2" s="1"/>
  <c r="AK18" i="2" a="1"/>
  <c r="AK18" i="2" s="1"/>
  <c r="AM96" i="2" a="1"/>
  <c r="AM96" i="2" s="1"/>
  <c r="AO96" i="2" a="1"/>
  <c r="AO96" i="2" s="1"/>
  <c r="AA98" i="2"/>
  <c r="AK98" i="2" s="1" a="1"/>
  <c r="AK98" i="2" s="1"/>
  <c r="X98" i="2"/>
  <c r="AI98" i="2" s="1" a="1"/>
  <c r="AI98" i="2" s="1"/>
  <c r="Z39" i="2"/>
  <c r="AJ39" i="2" s="1" a="1"/>
  <c r="AJ39" i="2" s="1"/>
  <c r="W39" i="2"/>
  <c r="AH39" i="2" s="1" a="1"/>
  <c r="AH39" i="2" s="1"/>
  <c r="X89" i="2"/>
  <c r="AI89" i="2" s="1" a="1"/>
  <c r="AI89" i="2" s="1"/>
  <c r="AA89" i="2"/>
  <c r="AK89" i="2" s="1" a="1"/>
  <c r="AK89" i="2" s="1"/>
  <c r="X74" i="2"/>
  <c r="AI74" i="2" s="1" a="1"/>
  <c r="AI74" i="2" s="1"/>
  <c r="AA74" i="2"/>
  <c r="AK74" i="2" s="1" a="1"/>
  <c r="AK74" i="2" s="1"/>
  <c r="AJ14" i="2" a="1"/>
  <c r="AJ14" i="2" s="1"/>
  <c r="AL47" i="2" a="1"/>
  <c r="AL47" i="2" s="1"/>
  <c r="AL33" i="2" a="1"/>
  <c r="AL33" i="2" s="1"/>
  <c r="V87" i="2"/>
  <c r="Z66" i="2"/>
  <c r="AJ66" i="2" s="1" a="1"/>
  <c r="AJ66" i="2" s="1"/>
  <c r="W66" i="2"/>
  <c r="AH66" i="2" s="1" a="1"/>
  <c r="AH66" i="2" s="1"/>
  <c r="AN11" i="2" a="1"/>
  <c r="AN11" i="2" s="1"/>
  <c r="AN34" i="2" a="1"/>
  <c r="AN34" i="2" s="1"/>
  <c r="AN30" i="2" a="1"/>
  <c r="AN30" i="2" s="1"/>
  <c r="Z83" i="2"/>
  <c r="AJ83" i="2" s="1" a="1"/>
  <c r="AJ83" i="2" s="1"/>
  <c r="W83" i="2"/>
  <c r="AH83" i="2" s="1" a="1"/>
  <c r="AH83" i="2" s="1"/>
  <c r="Z27" i="2"/>
  <c r="AJ27" i="2" s="1" a="1"/>
  <c r="AJ27" i="2" s="1"/>
  <c r="W27" i="2"/>
  <c r="AH27" i="2" s="1" a="1"/>
  <c r="AH27" i="2" s="1"/>
  <c r="AN78" i="2" a="1"/>
  <c r="AN78" i="2" s="1"/>
  <c r="Y35" i="2"/>
  <c r="AJ17" i="2" a="1"/>
  <c r="AJ17" i="2" s="1"/>
  <c r="V32" i="2"/>
  <c r="X65" i="2"/>
  <c r="AI65" i="2" s="1" a="1"/>
  <c r="AI65" i="2" s="1"/>
  <c r="AA65" i="2"/>
  <c r="AK65" i="2" s="1" a="1"/>
  <c r="AK65" i="2" s="1"/>
  <c r="W103" i="2"/>
  <c r="AH103" i="2" s="1" a="1"/>
  <c r="AH103" i="2" s="1"/>
  <c r="Z103" i="2"/>
  <c r="AJ103" i="2" s="1" a="1"/>
  <c r="AJ103" i="2" s="1"/>
  <c r="AA32" i="2"/>
  <c r="AK32" i="2" s="1" a="1"/>
  <c r="AK32" i="2" s="1"/>
  <c r="X32" i="2"/>
  <c r="AI32" i="2" s="1" a="1"/>
  <c r="AI32" i="2" s="1"/>
  <c r="Z74" i="2"/>
  <c r="AJ74" i="2" s="1" a="1"/>
  <c r="AJ74" i="2" s="1"/>
  <c r="W74" i="2"/>
  <c r="AH74" i="2" s="1" a="1"/>
  <c r="AH74" i="2" s="1"/>
  <c r="AA90" i="2"/>
  <c r="AK90" i="2" s="1" a="1"/>
  <c r="AK90" i="2" s="1"/>
  <c r="X90" i="2"/>
  <c r="AI90" i="2" s="1" a="1"/>
  <c r="AI90" i="2" s="1"/>
  <c r="W72" i="2"/>
  <c r="AH72" i="2" s="1" a="1"/>
  <c r="AH72" i="2" s="1"/>
  <c r="Z72" i="2"/>
  <c r="AJ72" i="2" s="1" a="1"/>
  <c r="AJ72" i="2" s="1"/>
  <c r="Y40" i="2"/>
  <c r="W52" i="2"/>
  <c r="AH52" i="2" s="1" a="1"/>
  <c r="AH52" i="2" s="1"/>
  <c r="Z52" i="2"/>
  <c r="AJ52" i="2" s="1" a="1"/>
  <c r="AJ52" i="2" s="1"/>
  <c r="W53" i="2"/>
  <c r="AH53" i="2" s="1" a="1"/>
  <c r="AH53" i="2" s="1"/>
  <c r="Z53" i="2"/>
  <c r="AJ53" i="2" s="1" a="1"/>
  <c r="AJ53" i="2" s="1"/>
  <c r="X70" i="2"/>
  <c r="AI70" i="2" s="1" a="1"/>
  <c r="AI70" i="2" s="1"/>
  <c r="AA70" i="2"/>
  <c r="AK70" i="2" s="1" a="1"/>
  <c r="AK70" i="2" s="1"/>
  <c r="V66" i="2"/>
  <c r="V82" i="2"/>
  <c r="AA22" i="2"/>
  <c r="AK22" i="2" s="1" a="1"/>
  <c r="AK22" i="2" s="1"/>
  <c r="X22" i="2"/>
  <c r="AI22" i="2" s="1" a="1"/>
  <c r="AI22" i="2" s="1"/>
  <c r="AL22" i="2" a="1"/>
  <c r="AL22" i="2" s="1"/>
  <c r="AL74" i="2" a="1"/>
  <c r="AL74" i="2" s="1"/>
  <c r="AL14" i="2" a="1"/>
  <c r="AL14" i="2" s="1"/>
  <c r="AJ11" i="2" a="1"/>
  <c r="AJ11" i="2" s="1"/>
  <c r="AL21" i="2" a="1"/>
  <c r="AL21" i="2" s="1"/>
  <c r="AL48" i="2" a="1"/>
  <c r="AL48" i="2" s="1"/>
  <c r="V63" i="2"/>
  <c r="AO69" i="2" a="1"/>
  <c r="AO69" i="2" s="1"/>
  <c r="AM69" i="2" a="1"/>
  <c r="AM69" i="2" s="1"/>
  <c r="X48" i="2"/>
  <c r="AI48" i="2" s="1" a="1"/>
  <c r="AI48" i="2" s="1"/>
  <c r="AA48" i="2"/>
  <c r="AK48" i="2" s="1" a="1"/>
  <c r="AK48" i="2" s="1"/>
  <c r="AM49" i="2" a="1"/>
  <c r="AM49" i="2" s="1"/>
  <c r="AO49" i="2" a="1"/>
  <c r="AO49" i="2" s="1"/>
  <c r="V53" i="2"/>
  <c r="V48" i="2"/>
  <c r="AO12" i="2" a="1"/>
  <c r="AO12" i="2" s="1"/>
  <c r="AM12" i="2" a="1"/>
  <c r="AM12" i="2" s="1"/>
  <c r="AN72" i="2" a="1"/>
  <c r="AN72" i="2" s="1"/>
  <c r="S72" i="2" s="1"/>
  <c r="AK19" i="2" a="1"/>
  <c r="AK19" i="2" s="1"/>
  <c r="Z73" i="2"/>
  <c r="AJ73" i="2" s="1" a="1"/>
  <c r="AJ73" i="2" s="1"/>
  <c r="W73" i="2"/>
  <c r="AH73" i="2" s="1" a="1"/>
  <c r="AH73" i="2" s="1"/>
  <c r="V79" i="2"/>
  <c r="AA94" i="2"/>
  <c r="AK94" i="2" s="1" a="1"/>
  <c r="AK94" i="2" s="1"/>
  <c r="X94" i="2"/>
  <c r="AI94" i="2" s="1" a="1"/>
  <c r="AI94" i="2" s="1"/>
  <c r="AL27" i="2" a="1"/>
  <c r="AL27" i="2" s="1"/>
  <c r="V59" i="2"/>
  <c r="X59" i="2"/>
  <c r="AI59" i="2" s="1" a="1"/>
  <c r="AI59" i="2" s="1"/>
  <c r="AA59" i="2"/>
  <c r="AK59" i="2" s="1" a="1"/>
  <c r="AK59" i="2" s="1"/>
  <c r="AN17" i="2" a="1"/>
  <c r="AN17" i="2" s="1"/>
  <c r="AL86" i="2" a="1"/>
  <c r="AL86" i="2" s="1"/>
  <c r="Y67" i="2"/>
  <c r="AA49" i="2"/>
  <c r="AK49" i="2" s="1" a="1"/>
  <c r="AK49" i="2" s="1"/>
  <c r="X49" i="2"/>
  <c r="AI49" i="2" s="1" a="1"/>
  <c r="AI49" i="2" s="1"/>
  <c r="AL75" i="2" a="1"/>
  <c r="AL75" i="2" s="1"/>
  <c r="AM101" i="2" a="1"/>
  <c r="AM101" i="2" s="1"/>
  <c r="AO101" i="2" a="1"/>
  <c r="AO101" i="2" s="1"/>
  <c r="AO81" i="2" a="1"/>
  <c r="AO81" i="2" s="1"/>
  <c r="AM81" i="2" a="1"/>
  <c r="AM81" i="2" s="1"/>
  <c r="AM60" i="2" a="1"/>
  <c r="AM60" i="2" s="1"/>
  <c r="AO60" i="2" a="1"/>
  <c r="AO60" i="2" s="1"/>
  <c r="AL102" i="2" a="1"/>
  <c r="AL102" i="2" s="1"/>
  <c r="AN39" i="2" a="1"/>
  <c r="AN39" i="2" s="1"/>
  <c r="AO83" i="2" a="1"/>
  <c r="AO83" i="2" s="1"/>
  <c r="AM83" i="2" a="1"/>
  <c r="AM83" i="2" s="1"/>
  <c r="AA73" i="2"/>
  <c r="AK73" i="2" s="1" a="1"/>
  <c r="AK73" i="2" s="1"/>
  <c r="X73" i="2"/>
  <c r="AI73" i="2" s="1" a="1"/>
  <c r="AI73" i="2" s="1"/>
  <c r="V78" i="2"/>
  <c r="AI11" i="2" a="1"/>
  <c r="AI11" i="2" s="1"/>
  <c r="X80" i="2"/>
  <c r="AI80" i="2" s="1" a="1"/>
  <c r="AI80" i="2" s="1"/>
  <c r="AA80" i="2"/>
  <c r="AK80" i="2" s="1" a="1"/>
  <c r="AK80" i="2" s="1"/>
  <c r="Y57" i="2"/>
  <c r="V84" i="2"/>
  <c r="AJ20" i="2" a="1"/>
  <c r="AJ20" i="2" s="1"/>
  <c r="V72" i="2"/>
  <c r="Z57" i="2"/>
  <c r="AJ57" i="2" s="1" a="1"/>
  <c r="AJ57" i="2" s="1"/>
  <c r="W57" i="2"/>
  <c r="AH57" i="2" s="1" a="1"/>
  <c r="AH57" i="2" s="1"/>
  <c r="X34" i="2"/>
  <c r="AI34" i="2" s="1" a="1"/>
  <c r="AI34" i="2" s="1"/>
  <c r="AA34" i="2"/>
  <c r="AK34" i="2" s="1" a="1"/>
  <c r="AK34" i="2" s="1"/>
  <c r="AK11" i="2" a="1"/>
  <c r="AK11" i="2" s="1"/>
  <c r="AN86" i="2" a="1"/>
  <c r="AN86" i="2" s="1"/>
  <c r="X101" i="2"/>
  <c r="AI101" i="2" s="1" a="1"/>
  <c r="AI101" i="2" s="1"/>
  <c r="AA101" i="2"/>
  <c r="AK101" i="2" s="1" a="1"/>
  <c r="AK101" i="2" s="1"/>
  <c r="Z81" i="2"/>
  <c r="AJ81" i="2" s="1" a="1"/>
  <c r="AJ81" i="2" s="1"/>
  <c r="W81" i="2"/>
  <c r="AH81" i="2" s="1" a="1"/>
  <c r="AH81" i="2" s="1"/>
  <c r="Y51" i="2"/>
  <c r="V103" i="2"/>
  <c r="AA96" i="2"/>
  <c r="AK96" i="2" s="1" a="1"/>
  <c r="AK96" i="2" s="1"/>
  <c r="X96" i="2"/>
  <c r="AI96" i="2" s="1" a="1"/>
  <c r="AI96" i="2" s="1"/>
  <c r="AA106" i="2"/>
  <c r="AK106" i="2" s="1" a="1"/>
  <c r="AK106" i="2" s="1"/>
  <c r="X106" i="2"/>
  <c r="AI106" i="2" s="1" a="1"/>
  <c r="AI106" i="2" s="1"/>
  <c r="X86" i="2"/>
  <c r="AI86" i="2" s="1" a="1"/>
  <c r="AI86" i="2" s="1"/>
  <c r="AA86" i="2"/>
  <c r="AK86" i="2" s="1" a="1"/>
  <c r="AK86" i="2" s="1"/>
  <c r="AM80" i="2" a="1"/>
  <c r="AM80" i="2" s="1"/>
  <c r="AO80" i="2" a="1"/>
  <c r="AO80" i="2" s="1"/>
  <c r="AL54" i="2" a="1"/>
  <c r="AL54" i="2" s="1"/>
  <c r="AL98" i="2" a="1"/>
  <c r="AL98" i="2" s="1"/>
  <c r="Y109" i="2"/>
  <c r="AM28" i="2" a="1"/>
  <c r="AM28" i="2" s="1"/>
  <c r="AO28" i="2" a="1"/>
  <c r="AO28" i="2" s="1"/>
  <c r="AM18" i="2" a="1"/>
  <c r="AM18" i="2" s="1"/>
  <c r="AO18" i="2" a="1"/>
  <c r="AO18" i="2" s="1"/>
  <c r="W101" i="2"/>
  <c r="AH101" i="2" s="1" a="1"/>
  <c r="AH101" i="2" s="1"/>
  <c r="Z101" i="2"/>
  <c r="AJ101" i="2" s="1" a="1"/>
  <c r="AJ101" i="2" s="1"/>
  <c r="AK12" i="2" a="1"/>
  <c r="AK12" i="2" s="1"/>
  <c r="AL96" i="2" a="1"/>
  <c r="AL96" i="2" s="1"/>
  <c r="AM86" i="2" a="1"/>
  <c r="AM86" i="2" s="1"/>
  <c r="AO86" i="2" a="1"/>
  <c r="AO86" i="2" s="1"/>
  <c r="V80" i="2"/>
  <c r="AL97" i="2" a="1"/>
  <c r="AL97" i="2" s="1"/>
  <c r="W67" i="2"/>
  <c r="AH67" i="2" s="1" a="1"/>
  <c r="AH67" i="2" s="1"/>
  <c r="Z67" i="2"/>
  <c r="AJ67" i="2" s="1" a="1"/>
  <c r="AJ67" i="2" s="1"/>
  <c r="AO42" i="2" a="1"/>
  <c r="AO42" i="2" s="1"/>
  <c r="AM42" i="2" a="1"/>
  <c r="AM42" i="2" s="1"/>
  <c r="AN100" i="2" a="1"/>
  <c r="AN100" i="2" s="1"/>
  <c r="Y89" i="2"/>
  <c r="V98" i="2"/>
  <c r="AN96" i="2" a="1"/>
  <c r="AN96" i="2" s="1"/>
  <c r="Y82" i="2"/>
  <c r="AI20" i="2" a="1"/>
  <c r="AI20" i="2" s="1"/>
  <c r="Q20" i="2" s="1"/>
  <c r="BG20" i="2" s="1"/>
  <c r="AL38" i="2" a="1"/>
  <c r="AL38" i="2" s="1"/>
  <c r="AL82" i="2" a="1"/>
  <c r="AL82" i="2" s="1"/>
  <c r="AO14" i="2" a="1"/>
  <c r="AO14" i="2" s="1"/>
  <c r="AM14" i="2" a="1"/>
  <c r="AM14" i="2" s="1"/>
  <c r="V68" i="2"/>
  <c r="AM109" i="2" a="1"/>
  <c r="AM109" i="2" s="1"/>
  <c r="AO109" i="2" a="1"/>
  <c r="AO109" i="2" s="1"/>
  <c r="AN90" i="2" a="1"/>
  <c r="AN90" i="2" s="1"/>
  <c r="AN67" i="2" a="1"/>
  <c r="AN67" i="2" s="1"/>
  <c r="AJ18" i="2" a="1"/>
  <c r="AJ18" i="2" s="1"/>
  <c r="AK20" i="2" a="1"/>
  <c r="AK20" i="2" s="1"/>
  <c r="AO103" i="2" a="1"/>
  <c r="AO103" i="2" s="1"/>
  <c r="AM103" i="2" a="1"/>
  <c r="AM103" i="2" s="1"/>
  <c r="AN107" i="2" a="1"/>
  <c r="AN107" i="2" s="1"/>
  <c r="AJ16" i="2" a="1"/>
  <c r="AJ16" i="2" s="1"/>
  <c r="AH15" i="2" a="1"/>
  <c r="AH15" i="2" s="1"/>
  <c r="V106" i="2"/>
  <c r="X43" i="2"/>
  <c r="AI43" i="2" s="1" a="1"/>
  <c r="AI43" i="2" s="1"/>
  <c r="AA43" i="2"/>
  <c r="AK43" i="2" s="1" a="1"/>
  <c r="AK43" i="2" s="1"/>
  <c r="AL77" i="2" a="1"/>
  <c r="AL77" i="2" s="1"/>
  <c r="AN65" i="2" a="1"/>
  <c r="AN65" i="2" s="1"/>
  <c r="V25" i="2"/>
  <c r="AA37" i="2"/>
  <c r="AK37" i="2" s="1" a="1"/>
  <c r="AK37" i="2" s="1"/>
  <c r="X37" i="2"/>
  <c r="AI37" i="2" s="1" a="1"/>
  <c r="AI37" i="2" s="1"/>
  <c r="AO39" i="2" a="1"/>
  <c r="AO39" i="2" s="1"/>
  <c r="AM39" i="2" a="1"/>
  <c r="AM39" i="2" s="1"/>
  <c r="W44" i="2"/>
  <c r="AH44" i="2" s="1" a="1"/>
  <c r="AH44" i="2" s="1"/>
  <c r="Z44" i="2"/>
  <c r="AJ44" i="2" s="1" a="1"/>
  <c r="AJ44" i="2" s="1"/>
  <c r="AA58" i="2"/>
  <c r="AK58" i="2" s="1" a="1"/>
  <c r="AK58" i="2" s="1"/>
  <c r="X58" i="2"/>
  <c r="AI58" i="2" s="1" a="1"/>
  <c r="AI58" i="2" s="1"/>
  <c r="AN59" i="2" a="1"/>
  <c r="AN59" i="2" s="1"/>
  <c r="AL66" i="2" a="1"/>
  <c r="AL66" i="2" s="1"/>
  <c r="Y34" i="2"/>
  <c r="X46" i="2"/>
  <c r="AI46" i="2" s="1" a="1"/>
  <c r="AI46" i="2" s="1"/>
  <c r="AA46" i="2"/>
  <c r="AK46" i="2" s="1" a="1"/>
  <c r="AK46" i="2" s="1"/>
  <c r="AA87" i="2"/>
  <c r="AK87" i="2" s="1" a="1"/>
  <c r="AK87" i="2" s="1"/>
  <c r="X87" i="2"/>
  <c r="AI87" i="2" s="1" a="1"/>
  <c r="AI87" i="2" s="1"/>
  <c r="V60" i="2"/>
  <c r="AA41" i="2"/>
  <c r="AK41" i="2" s="1" a="1"/>
  <c r="AK41" i="2" s="1"/>
  <c r="X41" i="2"/>
  <c r="AI41" i="2" s="1" a="1"/>
  <c r="AI41" i="2" s="1"/>
  <c r="AJ13" i="2" a="1"/>
  <c r="AJ13" i="2" s="1"/>
  <c r="AO44" i="2" a="1"/>
  <c r="AO44" i="2" s="1"/>
  <c r="AM44" i="2" a="1"/>
  <c r="AM44" i="2" s="1"/>
  <c r="AO106" i="2" a="1"/>
  <c r="AO106" i="2" s="1"/>
  <c r="AM106" i="2" a="1"/>
  <c r="AM106" i="2" s="1"/>
  <c r="AA56" i="2"/>
  <c r="AK56" i="2" s="1" a="1"/>
  <c r="AK56" i="2" s="1"/>
  <c r="X56" i="2"/>
  <c r="AI56" i="2" s="1" a="1"/>
  <c r="AI56" i="2" s="1"/>
  <c r="V61" i="2"/>
  <c r="AL15" i="2" a="1"/>
  <c r="AL15" i="2" s="1"/>
  <c r="R15" i="2" s="1"/>
  <c r="Z63" i="2"/>
  <c r="AJ63" i="2" s="1" a="1"/>
  <c r="AJ63" i="2" s="1"/>
  <c r="W63" i="2"/>
  <c r="AH63" i="2" s="1" a="1"/>
  <c r="AH63" i="2" s="1"/>
  <c r="X38" i="2"/>
  <c r="AI38" i="2" s="1" a="1"/>
  <c r="AI38" i="2" s="1"/>
  <c r="AA38" i="2"/>
  <c r="AK38" i="2" s="1" a="1"/>
  <c r="AK38" i="2" s="1"/>
  <c r="V45" i="2"/>
  <c r="Y62" i="2"/>
  <c r="AM64" i="2" a="1"/>
  <c r="AM64" i="2" s="1"/>
  <c r="AO64" i="2" a="1"/>
  <c r="AO64" i="2" s="1"/>
  <c r="X75" i="2"/>
  <c r="AI75" i="2" s="1" a="1"/>
  <c r="AI75" i="2" s="1"/>
  <c r="AA75" i="2"/>
  <c r="AK75" i="2" s="1" a="1"/>
  <c r="AK75" i="2" s="1"/>
  <c r="AA88" i="2"/>
  <c r="AK88" i="2" s="1" a="1"/>
  <c r="AK88" i="2" s="1"/>
  <c r="X88" i="2"/>
  <c r="AI88" i="2" s="1" a="1"/>
  <c r="AI88" i="2" s="1"/>
  <c r="Z31" i="2"/>
  <c r="AJ31" i="2" s="1" a="1"/>
  <c r="AJ31" i="2" s="1"/>
  <c r="W31" i="2"/>
  <c r="AH31" i="2" s="1" a="1"/>
  <c r="AH31" i="2" s="1"/>
  <c r="AK21" i="2" a="1"/>
  <c r="AK21" i="2" s="1"/>
  <c r="Y52" i="2"/>
  <c r="W102" i="2"/>
  <c r="AH102" i="2" s="1" a="1"/>
  <c r="AH102" i="2" s="1"/>
  <c r="Z102" i="2"/>
  <c r="AJ102" i="2" s="1" a="1"/>
  <c r="AJ102" i="2" s="1"/>
  <c r="AL109" i="2" a="1"/>
  <c r="AL109" i="2" s="1"/>
  <c r="AO73" i="2" a="1"/>
  <c r="AO73" i="2" s="1"/>
  <c r="AM73" i="2" a="1"/>
  <c r="AM73" i="2" s="1"/>
  <c r="W36" i="2"/>
  <c r="AH36" i="2" s="1" a="1"/>
  <c r="AH36" i="2" s="1"/>
  <c r="Z36" i="2"/>
  <c r="AJ36" i="2" s="1" a="1"/>
  <c r="AJ36" i="2" s="1"/>
  <c r="V107" i="2"/>
  <c r="AL16" i="2" a="1"/>
  <c r="AL16" i="2" s="1"/>
  <c r="AN66" i="2" a="1"/>
  <c r="AN66" i="2" s="1"/>
  <c r="Y25" i="2"/>
  <c r="AN58" i="2" a="1"/>
  <c r="AN58" i="2" s="1"/>
  <c r="AA24" i="2"/>
  <c r="AK24" i="2" s="1" a="1"/>
  <c r="AK24" i="2" s="1"/>
  <c r="X24" i="2"/>
  <c r="AI24" i="2" s="1" a="1"/>
  <c r="AI24" i="2" s="1"/>
  <c r="AL84" i="2" a="1"/>
  <c r="AL84" i="2" s="1"/>
  <c r="X91" i="2"/>
  <c r="AI91" i="2" s="1" a="1"/>
  <c r="AI91" i="2" s="1"/>
  <c r="AA91" i="2"/>
  <c r="AK91" i="2" s="1" a="1"/>
  <c r="AK91" i="2" s="1"/>
  <c r="AL19" i="2" a="1"/>
  <c r="AL19" i="2" s="1"/>
  <c r="V97" i="2"/>
  <c r="AN15" i="2" a="1"/>
  <c r="AN15" i="2" s="1"/>
  <c r="AO108" i="2" a="1"/>
  <c r="AO108" i="2" s="1"/>
  <c r="AM108" i="2" a="1"/>
  <c r="AM108" i="2" s="1"/>
  <c r="AM32" i="2" a="1"/>
  <c r="AM32" i="2" s="1"/>
  <c r="AO32" i="2" a="1"/>
  <c r="AO32" i="2" s="1"/>
  <c r="V75" i="2"/>
  <c r="W92" i="2"/>
  <c r="AH92" i="2" s="1" a="1"/>
  <c r="AH92" i="2" s="1"/>
  <c r="Z92" i="2"/>
  <c r="AJ92" i="2" s="1" a="1"/>
  <c r="AJ92" i="2" s="1"/>
  <c r="AN21" i="2" a="1"/>
  <c r="AN21" i="2" s="1"/>
  <c r="AM66" i="2" a="1"/>
  <c r="AM66" i="2" s="1"/>
  <c r="AO66" i="2" a="1"/>
  <c r="AO66" i="2" s="1"/>
  <c r="X26" i="2"/>
  <c r="AI26" i="2" s="1" a="1"/>
  <c r="AI26" i="2" s="1"/>
  <c r="AA26" i="2"/>
  <c r="AK26" i="2" s="1" a="1"/>
  <c r="AK26" i="2" s="1"/>
  <c r="AO38" i="2" a="1"/>
  <c r="AO38" i="2" s="1"/>
  <c r="AM38" i="2" a="1"/>
  <c r="AM38" i="2" s="1"/>
  <c r="X67" i="2"/>
  <c r="AI67" i="2" s="1" a="1"/>
  <c r="AI67" i="2" s="1"/>
  <c r="AA67" i="2"/>
  <c r="AK67" i="2" s="1" a="1"/>
  <c r="AK67" i="2" s="1"/>
  <c r="AL28" i="2" a="1"/>
  <c r="AL28" i="2" s="1"/>
  <c r="AN36" i="2" a="1"/>
  <c r="AN36" i="2" s="1"/>
  <c r="AI17" i="2" a="1"/>
  <c r="AI17" i="2" s="1"/>
  <c r="Y50" i="2"/>
  <c r="X82" i="2"/>
  <c r="AI82" i="2" s="1" a="1"/>
  <c r="AI82" i="2" s="1"/>
  <c r="AA82" i="2"/>
  <c r="AK82" i="2" s="1" a="1"/>
  <c r="AK82" i="2" s="1"/>
  <c r="V54" i="2"/>
  <c r="Y24" i="2"/>
  <c r="AO61" i="2" a="1"/>
  <c r="AO61" i="2" s="1"/>
  <c r="AM61" i="2" a="1"/>
  <c r="AM61" i="2" s="1"/>
  <c r="V23" i="2"/>
  <c r="Y105" i="2"/>
  <c r="Y47" i="2"/>
  <c r="V89" i="2"/>
  <c r="V43" i="2"/>
  <c r="X62" i="2"/>
  <c r="AI62" i="2" s="1" a="1"/>
  <c r="AI62" i="2" s="1"/>
  <c r="AA62" i="2"/>
  <c r="AK62" i="2" s="1" a="1"/>
  <c r="AK62" i="2" s="1"/>
  <c r="Z25" i="2"/>
  <c r="AJ25" i="2" s="1" a="1"/>
  <c r="AJ25" i="2" s="1"/>
  <c r="W25" i="2"/>
  <c r="AH25" i="2" s="1" a="1"/>
  <c r="AH25" i="2" s="1"/>
  <c r="AN81" i="2" a="1"/>
  <c r="AN81" i="2" s="1"/>
  <c r="V108" i="2"/>
  <c r="Y83" i="2"/>
  <c r="AL79" i="2" a="1"/>
  <c r="AL79" i="2" s="1"/>
  <c r="AM22" i="2" a="1"/>
  <c r="AM22" i="2" s="1"/>
  <c r="AO22" i="2" a="1"/>
  <c r="AO22" i="2" s="1"/>
  <c r="Y45" i="2"/>
  <c r="AN51" i="2" a="1"/>
  <c r="AN51" i="2" s="1"/>
  <c r="Y55" i="2"/>
  <c r="X64" i="2"/>
  <c r="AI64" i="2" s="1" a="1"/>
  <c r="AI64" i="2" s="1"/>
  <c r="AA64" i="2"/>
  <c r="AK64" i="2" s="1" a="1"/>
  <c r="AK64" i="2" s="1"/>
  <c r="AN29" i="2" a="1"/>
  <c r="AN29" i="2" s="1"/>
  <c r="AM43" i="2" a="1"/>
  <c r="AM43" i="2" s="1"/>
  <c r="AO43" i="2" a="1"/>
  <c r="AO43" i="2" s="1"/>
  <c r="AI21" i="2" a="1"/>
  <c r="AI21" i="2" s="1"/>
  <c r="AL105" i="2" a="1"/>
  <c r="AL105" i="2" s="1"/>
  <c r="Z58" i="2"/>
  <c r="AJ58" i="2" s="1" a="1"/>
  <c r="AJ58" i="2" s="1"/>
  <c r="W58" i="2"/>
  <c r="AH58" i="2" s="1" a="1"/>
  <c r="AH58" i="2" s="1"/>
  <c r="AL106" i="2" a="1"/>
  <c r="AL106" i="2" s="1"/>
  <c r="AL78" i="2" a="1"/>
  <c r="AL78" i="2" s="1"/>
  <c r="X69" i="2"/>
  <c r="AI69" i="2" s="1" a="1"/>
  <c r="AI69" i="2" s="1"/>
  <c r="AA69" i="2"/>
  <c r="AK69" i="2" s="1" a="1"/>
  <c r="AK69" i="2" s="1"/>
  <c r="AN48" i="2" a="1"/>
  <c r="AN48" i="2" s="1"/>
  <c r="AH18" i="2" a="1"/>
  <c r="AH18" i="2" s="1"/>
  <c r="V86" i="2"/>
  <c r="AN62" i="2" a="1"/>
  <c r="AN62" i="2" s="1"/>
  <c r="S62" i="2" s="1"/>
  <c r="AL70" i="2" a="1"/>
  <c r="AL70" i="2" s="1"/>
  <c r="AM23" i="2" a="1"/>
  <c r="AM23" i="2" s="1"/>
  <c r="AO23" i="2" a="1"/>
  <c r="AO23" i="2" s="1"/>
  <c r="AN13" i="2" a="1"/>
  <c r="AN13" i="2" s="1"/>
  <c r="S13" i="2" s="1"/>
  <c r="X35" i="2"/>
  <c r="AI35" i="2" s="1" a="1"/>
  <c r="AI35" i="2" s="1"/>
  <c r="AA35" i="2"/>
  <c r="AK35" i="2" s="1" a="1"/>
  <c r="AK35" i="2" s="1"/>
  <c r="AN98" i="2" a="1"/>
  <c r="AN98" i="2" s="1"/>
  <c r="AI19" i="2" a="1"/>
  <c r="AI19" i="2" s="1"/>
  <c r="AO85" i="2" a="1"/>
  <c r="AO85" i="2" s="1"/>
  <c r="AM85" i="2" a="1"/>
  <c r="AM85" i="2" s="1"/>
  <c r="AL65" i="2" a="1"/>
  <c r="AL65" i="2" s="1"/>
  <c r="AN79" i="2" a="1"/>
  <c r="AN79" i="2" s="1"/>
  <c r="AA28" i="2"/>
  <c r="AK28" i="2" s="1" a="1"/>
  <c r="AK28" i="2" s="1"/>
  <c r="X28" i="2"/>
  <c r="AI28" i="2" s="1" a="1"/>
  <c r="AI28" i="2" s="1"/>
  <c r="AK17" i="2" a="1"/>
  <c r="AK17" i="2" s="1"/>
  <c r="Z56" i="2"/>
  <c r="AJ56" i="2" s="1" a="1"/>
  <c r="AJ56" i="2" s="1"/>
  <c r="W56" i="2"/>
  <c r="AH56" i="2" s="1" a="1"/>
  <c r="AH56" i="2" s="1"/>
  <c r="AN57" i="2" a="1"/>
  <c r="AN57" i="2" s="1"/>
  <c r="AA33" i="2"/>
  <c r="AK33" i="2" s="1" a="1"/>
  <c r="AK33" i="2" s="1"/>
  <c r="X33" i="2"/>
  <c r="AI33" i="2" s="1" a="1"/>
  <c r="AI33" i="2" s="1"/>
  <c r="Y92" i="2"/>
  <c r="Y80" i="2"/>
  <c r="V83" i="2"/>
  <c r="V70" i="2"/>
  <c r="Z80" i="2"/>
  <c r="AJ80" i="2" s="1" a="1"/>
  <c r="AJ80" i="2" s="1"/>
  <c r="W80" i="2"/>
  <c r="AH80" i="2" s="1" a="1"/>
  <c r="AH80" i="2" s="1"/>
  <c r="AA23" i="2"/>
  <c r="AK23" i="2" s="1" a="1"/>
  <c r="AK23" i="2" s="1"/>
  <c r="X23" i="2"/>
  <c r="AI23" i="2" s="1" a="1"/>
  <c r="AI23" i="2" s="1"/>
  <c r="X105" i="2"/>
  <c r="AI105" i="2" s="1" a="1"/>
  <c r="AI105" i="2" s="1"/>
  <c r="AA105" i="2"/>
  <c r="AK105" i="2" s="1" a="1"/>
  <c r="AK105" i="2" s="1"/>
  <c r="AM93" i="2" a="1"/>
  <c r="AM93" i="2" s="1"/>
  <c r="AO93" i="2" a="1"/>
  <c r="AO93" i="2" s="1"/>
  <c r="AN80" i="2" a="1"/>
  <c r="AN80" i="2" s="1"/>
  <c r="AN20" i="2" a="1"/>
  <c r="AN20" i="2" s="1"/>
  <c r="S20" i="2" s="1"/>
  <c r="BK20" i="2" s="1"/>
  <c r="V56" i="2"/>
  <c r="Y42" i="2"/>
  <c r="AI12" i="2" a="1"/>
  <c r="AI12" i="2" s="1"/>
  <c r="Y65" i="2"/>
  <c r="AM105" i="2" a="1"/>
  <c r="AM105" i="2" s="1"/>
  <c r="AO105" i="2" a="1"/>
  <c r="AO105" i="2" s="1"/>
  <c r="X52" i="2"/>
  <c r="AI52" i="2" s="1" a="1"/>
  <c r="AI52" i="2" s="1"/>
  <c r="AA52" i="2"/>
  <c r="AK52" i="2" s="1" a="1"/>
  <c r="AK52" i="2" s="1"/>
  <c r="W51" i="2"/>
  <c r="AH51" i="2" s="1" a="1"/>
  <c r="AH51" i="2" s="1"/>
  <c r="Z51" i="2"/>
  <c r="AJ51" i="2" s="1" a="1"/>
  <c r="AJ51" i="2" s="1"/>
  <c r="V31" i="2"/>
  <c r="V102" i="2"/>
  <c r="AL67" i="2" a="1"/>
  <c r="AL67" i="2" s="1"/>
  <c r="AL50" i="2" a="1"/>
  <c r="AL50" i="2" s="1"/>
  <c r="V55" i="2"/>
  <c r="Y29" i="2"/>
  <c r="AN55" i="2" a="1"/>
  <c r="AN55" i="2" s="1"/>
  <c r="Y38" i="2"/>
  <c r="Y22" i="2"/>
  <c r="V50" i="2"/>
  <c r="AL91" i="2" a="1"/>
  <c r="AL91" i="2" s="1"/>
  <c r="AI15" i="2" a="1"/>
  <c r="AI15" i="2" s="1"/>
  <c r="Z97" i="2"/>
  <c r="AJ97" i="2" s="1" a="1"/>
  <c r="AJ97" i="2" s="1"/>
  <c r="W97" i="2"/>
  <c r="AH97" i="2" s="1" a="1"/>
  <c r="AH97" i="2" s="1"/>
  <c r="AN26" i="2" a="1"/>
  <c r="AN26" i="2" s="1"/>
  <c r="X30" i="2"/>
  <c r="AI30" i="2" s="1" a="1"/>
  <c r="AI30" i="2" s="1"/>
  <c r="AA30" i="2"/>
  <c r="AK30" i="2" s="1" a="1"/>
  <c r="AK30" i="2" s="1"/>
  <c r="AN69" i="2" a="1"/>
  <c r="AN69" i="2" s="1"/>
  <c r="Z41" i="2"/>
  <c r="AJ41" i="2" s="1" a="1"/>
  <c r="AJ41" i="2" s="1"/>
  <c r="W41" i="2"/>
  <c r="AH41" i="2" s="1" a="1"/>
  <c r="AH41" i="2" s="1"/>
  <c r="AO30" i="2" a="1"/>
  <c r="AO30" i="2" s="1"/>
  <c r="AM30" i="2" a="1"/>
  <c r="AM30" i="2" s="1"/>
  <c r="V41" i="2"/>
  <c r="AL44" i="2" a="1"/>
  <c r="AL44" i="2" s="1"/>
  <c r="AL12" i="2" a="1"/>
  <c r="AL12" i="2" s="1"/>
  <c r="X29" i="2"/>
  <c r="AI29" i="2" s="1" a="1"/>
  <c r="AI29" i="2" s="1"/>
  <c r="AA29" i="2"/>
  <c r="AK29" i="2" s="1" a="1"/>
  <c r="AK29" i="2" s="1"/>
  <c r="AN88" i="2" a="1"/>
  <c r="AN88" i="2" s="1"/>
  <c r="V74" i="2"/>
  <c r="AA108" i="2"/>
  <c r="AK108" i="2" s="1" a="1"/>
  <c r="AK108" i="2" s="1"/>
  <c r="X108" i="2"/>
  <c r="AI108" i="2" s="1" a="1"/>
  <c r="AI108" i="2" s="1"/>
  <c r="AN101" i="2" a="1"/>
  <c r="AN101" i="2" s="1"/>
  <c r="AM35" i="2" a="1"/>
  <c r="AM35" i="2" s="1"/>
  <c r="AO35" i="2" a="1"/>
  <c r="AO35" i="2" s="1"/>
  <c r="V90" i="2"/>
  <c r="AI16" i="2" a="1"/>
  <c r="AI16" i="2" s="1"/>
  <c r="Q16" i="2" s="1"/>
  <c r="AM104" i="2" a="1"/>
  <c r="AM104" i="2" s="1"/>
  <c r="AO104" i="2" a="1"/>
  <c r="AO104" i="2" s="1"/>
  <c r="Y74" i="2"/>
  <c r="AN104" i="2" a="1"/>
  <c r="AN104" i="2" s="1"/>
  <c r="AN19" i="2" a="1"/>
  <c r="AN19" i="2" s="1"/>
  <c r="S19" i="2" s="1"/>
  <c r="BK19" i="2" s="1"/>
  <c r="X61" i="2"/>
  <c r="AI61" i="2" s="1" a="1"/>
  <c r="AI61" i="2" s="1"/>
  <c r="AA61" i="2"/>
  <c r="AK61" i="2" s="1" a="1"/>
  <c r="AK61" i="2" s="1"/>
  <c r="AA81" i="2"/>
  <c r="AK81" i="2" s="1" a="1"/>
  <c r="AK81" i="2" s="1"/>
  <c r="X81" i="2"/>
  <c r="AI81" i="2" s="1" a="1"/>
  <c r="AI81" i="2" s="1"/>
  <c r="V104" i="2"/>
  <c r="W24" i="2"/>
  <c r="AH24" i="2" s="1" a="1"/>
  <c r="AH24" i="2" s="1"/>
  <c r="Z24" i="2"/>
  <c r="AJ24" i="2" s="1" a="1"/>
  <c r="AJ24" i="2" s="1"/>
  <c r="AM57" i="2" a="1"/>
  <c r="AM57" i="2" s="1"/>
  <c r="AO57" i="2" a="1"/>
  <c r="AO57" i="2" s="1"/>
  <c r="V49" i="2"/>
  <c r="V28" i="2"/>
  <c r="W33" i="2"/>
  <c r="AH33" i="2" s="1" a="1"/>
  <c r="AH33" i="2" s="1"/>
  <c r="Z33" i="2"/>
  <c r="AJ33" i="2" s="1" a="1"/>
  <c r="AJ33" i="2" s="1"/>
  <c r="AN54" i="2" a="1"/>
  <c r="AN54" i="2" s="1"/>
  <c r="AK13" i="2" a="1"/>
  <c r="AK13" i="2" s="1"/>
  <c r="AO95" i="2" a="1"/>
  <c r="AO95" i="2" s="1"/>
  <c r="AM95" i="2" a="1"/>
  <c r="AM95" i="2" s="1"/>
  <c r="V101" i="2"/>
  <c r="W28" i="2"/>
  <c r="AH28" i="2" s="1" a="1"/>
  <c r="AH28" i="2" s="1"/>
  <c r="Z28" i="2"/>
  <c r="AJ28" i="2" s="1" a="1"/>
  <c r="AJ28" i="2" s="1"/>
  <c r="Y59" i="2"/>
  <c r="Y101" i="2"/>
  <c r="AO98" i="2" a="1"/>
  <c r="AO98" i="2" s="1"/>
  <c r="AM98" i="2" a="1"/>
  <c r="AM98" i="2" s="1"/>
  <c r="AN25" i="2" a="1"/>
  <c r="AN25" i="2" s="1"/>
  <c r="AO56" i="2" a="1"/>
  <c r="AO56" i="2" s="1"/>
  <c r="AM56" i="2" a="1"/>
  <c r="AM56" i="2" s="1"/>
  <c r="AM75" i="2" a="1"/>
  <c r="AM75" i="2" s="1"/>
  <c r="AO75" i="2" a="1"/>
  <c r="AO75" i="2" s="1"/>
  <c r="V51" i="2"/>
  <c r="AM50" i="2" a="1"/>
  <c r="AM50" i="2" s="1"/>
  <c r="AO50" i="2" a="1"/>
  <c r="AO50" i="2" s="1"/>
  <c r="Y81" i="2"/>
  <c r="W107" i="2"/>
  <c r="AH107" i="2" s="1" a="1"/>
  <c r="AH107" i="2" s="1"/>
  <c r="Z107" i="2"/>
  <c r="AJ107" i="2" s="1" a="1"/>
  <c r="AJ107" i="2" s="1"/>
  <c r="AO11" i="2" a="1"/>
  <c r="AO11" i="2" s="1"/>
  <c r="AM11" i="2" a="1"/>
  <c r="AM11" i="2" s="1"/>
  <c r="Y69" i="2"/>
  <c r="V58" i="2"/>
  <c r="AM59" i="2" a="1"/>
  <c r="AM59" i="2" s="1"/>
  <c r="AO59" i="2" a="1"/>
  <c r="AO59" i="2" s="1"/>
  <c r="AN27" i="2" a="1"/>
  <c r="AN27" i="2" s="1"/>
  <c r="AN106" i="2" a="1"/>
  <c r="AN106" i="2" s="1"/>
  <c r="AN53" i="2" a="1"/>
  <c r="AN53" i="2" s="1"/>
  <c r="AL55" i="2" a="1"/>
  <c r="AL55" i="2" s="1"/>
  <c r="AL81" i="2" a="1"/>
  <c r="AL81" i="2" s="1"/>
  <c r="Y86" i="2"/>
  <c r="W65" i="2"/>
  <c r="AH65" i="2" s="1" a="1"/>
  <c r="AH65" i="2" s="1"/>
  <c r="Z65" i="2"/>
  <c r="AJ65" i="2" s="1" a="1"/>
  <c r="AJ65" i="2" s="1"/>
  <c r="AO100" i="2" a="1"/>
  <c r="AO100" i="2" s="1"/>
  <c r="AM100" i="2" a="1"/>
  <c r="AM100" i="2" s="1"/>
  <c r="AN77" i="2" a="1"/>
  <c r="AN77" i="2" s="1"/>
  <c r="AL58" i="2" a="1"/>
  <c r="AL58" i="2" s="1"/>
  <c r="AN31" i="2" a="1"/>
  <c r="AN31" i="2" s="1"/>
  <c r="AN32" i="2" a="1"/>
  <c r="AN32" i="2" s="1"/>
  <c r="Y79" i="2"/>
  <c r="AA102" i="2"/>
  <c r="AK102" i="2" s="1" a="1"/>
  <c r="AK102" i="2" s="1"/>
  <c r="X102" i="2"/>
  <c r="AI102" i="2" s="1" a="1"/>
  <c r="AI102" i="2" s="1"/>
  <c r="X107" i="2"/>
  <c r="AI107" i="2" s="1" a="1"/>
  <c r="AI107" i="2" s="1"/>
  <c r="AA107" i="2"/>
  <c r="AK107" i="2" s="1" a="1"/>
  <c r="AK107" i="2" s="1"/>
  <c r="W35" i="2"/>
  <c r="AH35" i="2" s="1" a="1"/>
  <c r="AH35" i="2" s="1"/>
  <c r="Z35" i="2"/>
  <c r="AJ35" i="2" s="1" a="1"/>
  <c r="AJ35" i="2" s="1"/>
  <c r="AA79" i="2"/>
  <c r="AK79" i="2" s="1" a="1"/>
  <c r="AK79" i="2" s="1"/>
  <c r="X79" i="2"/>
  <c r="AI79" i="2" s="1" a="1"/>
  <c r="AI79" i="2" s="1"/>
  <c r="X103" i="2"/>
  <c r="AI103" i="2" s="1" a="1"/>
  <c r="AI103" i="2" s="1"/>
  <c r="AA103" i="2"/>
  <c r="AK103" i="2" s="1" a="1"/>
  <c r="AK103" i="2" s="1"/>
  <c r="AM91" i="2" a="1"/>
  <c r="AM91" i="2" s="1"/>
  <c r="AO91" i="2" a="1"/>
  <c r="AO91" i="2" s="1"/>
  <c r="S91" i="2" s="1"/>
  <c r="W70" i="2"/>
  <c r="AH70" i="2" s="1" a="1"/>
  <c r="AH70" i="2" s="1"/>
  <c r="Z70" i="2"/>
  <c r="AJ70" i="2" s="1" a="1"/>
  <c r="AJ70" i="2" s="1"/>
  <c r="Y97" i="2"/>
  <c r="AH12" i="2" a="1"/>
  <c r="AH12" i="2" s="1"/>
  <c r="AA68" i="2"/>
  <c r="AK68" i="2" s="1" a="1"/>
  <c r="AK68" i="2" s="1"/>
  <c r="X68" i="2"/>
  <c r="AI68" i="2" s="1" a="1"/>
  <c r="AI68" i="2" s="1"/>
  <c r="AN16" i="2" a="1"/>
  <c r="AN16" i="2" s="1"/>
  <c r="V94" i="2"/>
  <c r="AA54" i="2"/>
  <c r="AK54" i="2" s="1" a="1"/>
  <c r="AK54" i="2" s="1"/>
  <c r="X54" i="2"/>
  <c r="AI54" i="2" s="1" a="1"/>
  <c r="AI54" i="2" s="1"/>
  <c r="AN71" i="2" a="1"/>
  <c r="AN71" i="2" s="1"/>
  <c r="AO31" i="2" a="1"/>
  <c r="AO31" i="2" s="1"/>
  <c r="AM31" i="2" a="1"/>
  <c r="AM31" i="2" s="1"/>
  <c r="AM87" i="2" a="1"/>
  <c r="AM87" i="2" s="1"/>
  <c r="AO87" i="2" a="1"/>
  <c r="AO87" i="2" s="1"/>
  <c r="V34" i="2"/>
  <c r="Z59" i="2"/>
  <c r="AJ59" i="2" s="1" a="1"/>
  <c r="AJ59" i="2" s="1"/>
  <c r="W59" i="2"/>
  <c r="AH59" i="2" s="1" a="1"/>
  <c r="AH59" i="2" s="1"/>
  <c r="AL31" i="2" a="1"/>
  <c r="AL31" i="2" s="1"/>
  <c r="Y44" i="2"/>
  <c r="AO29" i="2" a="1"/>
  <c r="AO29" i="2" s="1"/>
  <c r="AM29" i="2" a="1"/>
  <c r="AM29" i="2" s="1"/>
  <c r="W86" i="2"/>
  <c r="AH86" i="2" s="1" a="1"/>
  <c r="AH86" i="2" s="1"/>
  <c r="Z86" i="2"/>
  <c r="AJ86" i="2" s="1" a="1"/>
  <c r="AJ86" i="2" s="1"/>
  <c r="CN12" i="2"/>
  <c r="CL11" i="2"/>
  <c r="CH11" i="2"/>
  <c r="CD11" i="2"/>
  <c r="CC111" i="2"/>
  <c r="BV111" i="2"/>
  <c r="BN111" i="2"/>
  <c r="BJ111" i="2"/>
  <c r="D25" i="4" s="1"/>
  <c r="BB111" i="2"/>
  <c r="BD111" i="2"/>
  <c r="BC111" i="2"/>
  <c r="BR111" i="2"/>
  <c r="CK111" i="2"/>
  <c r="BS111" i="2"/>
  <c r="BT111" i="2"/>
  <c r="BE111" i="2"/>
  <c r="BU111" i="2"/>
  <c r="W4" i="17"/>
  <c r="S33" i="2"/>
  <c r="S37" i="2"/>
  <c r="AL110" i="2" a="1"/>
  <c r="AL110" i="2" s="1"/>
  <c r="AO110" i="2" a="1"/>
  <c r="AO110" i="2" s="1"/>
  <c r="AM110" i="2" a="1"/>
  <c r="AM110" i="2" s="1"/>
  <c r="AN110" i="2" a="1"/>
  <c r="AN110" i="2" s="1"/>
  <c r="CO111" i="2"/>
  <c r="BQ111" i="2"/>
  <c r="BO111" i="2"/>
  <c r="BW111" i="2"/>
  <c r="AZ111" i="2"/>
  <c r="BH111" i="2"/>
  <c r="D24" i="4" s="1"/>
  <c r="BP111" i="2"/>
  <c r="BX111" i="2"/>
  <c r="BY111" i="2"/>
  <c r="BA111" i="2"/>
  <c r="CG111" i="2"/>
  <c r="V110" i="2"/>
  <c r="X110" i="2"/>
  <c r="W110" i="2"/>
  <c r="AA110" i="2"/>
  <c r="Y110" i="2"/>
  <c r="Z110" i="2"/>
  <c r="S45" i="2" l="1"/>
  <c r="Q15" i="2"/>
  <c r="R19" i="2"/>
  <c r="BI19" i="2" s="1"/>
  <c r="S87" i="2"/>
  <c r="U16" i="2"/>
  <c r="BM16" i="2" s="1"/>
  <c r="S16" i="2"/>
  <c r="U18" i="2"/>
  <c r="CN18" i="2" s="1"/>
  <c r="U19" i="2"/>
  <c r="BM19" i="2" s="1"/>
  <c r="U15" i="2"/>
  <c r="BM15" i="2" s="1"/>
  <c r="S88" i="2"/>
  <c r="S53" i="2"/>
  <c r="S12" i="2"/>
  <c r="BK12" i="2" s="1"/>
  <c r="Q17" i="2"/>
  <c r="R16" i="2"/>
  <c r="S65" i="2"/>
  <c r="R11" i="2"/>
  <c r="CF11" i="2" s="1"/>
  <c r="BK13" i="2"/>
  <c r="CI13" i="2"/>
  <c r="Q11" i="2"/>
  <c r="CB11" i="2" s="1"/>
  <c r="R20" i="2"/>
  <c r="BI20" i="2" s="1"/>
  <c r="S15" i="2"/>
  <c r="S18" i="2"/>
  <c r="S17" i="2"/>
  <c r="CJ17" i="2" s="1"/>
  <c r="U74" i="2"/>
  <c r="BM74" i="2" s="1"/>
  <c r="Q12" i="2"/>
  <c r="U11" i="2"/>
  <c r="CN11" i="2" s="1"/>
  <c r="S86" i="2"/>
  <c r="Q13" i="2"/>
  <c r="U13" i="2"/>
  <c r="U12" i="2"/>
  <c r="R14" i="2"/>
  <c r="R18" i="2"/>
  <c r="BI18" i="2" s="1"/>
  <c r="Q14" i="2"/>
  <c r="S11" i="2"/>
  <c r="CJ11" i="2" s="1"/>
  <c r="CJ111" i="2" s="1"/>
  <c r="F41" i="4" s="1"/>
  <c r="R12" i="2"/>
  <c r="Q19" i="2"/>
  <c r="BG19" i="2" s="1"/>
  <c r="CN15" i="2"/>
  <c r="U17" i="2"/>
  <c r="BM17" i="2" s="1"/>
  <c r="S14" i="2"/>
  <c r="U14" i="2"/>
  <c r="Q18" i="2"/>
  <c r="R13" i="2"/>
  <c r="U20" i="2"/>
  <c r="BM20" i="2" s="1"/>
  <c r="AI110" i="2" a="1"/>
  <c r="AI110" i="2" s="1"/>
  <c r="AH110" i="2" a="1"/>
  <c r="AH110" i="2" s="1"/>
  <c r="AJ110" i="2" a="1"/>
  <c r="AJ110" i="2" s="1"/>
  <c r="AK110" i="2" a="1"/>
  <c r="AK110" i="2" s="1"/>
  <c r="S103" i="2"/>
  <c r="S102" i="2"/>
  <c r="Q108" i="2"/>
  <c r="S24" i="2"/>
  <c r="S110" i="2"/>
  <c r="S23" i="2"/>
  <c r="S71" i="2"/>
  <c r="S61" i="2"/>
  <c r="S107" i="2"/>
  <c r="S99" i="2"/>
  <c r="S83" i="2"/>
  <c r="S42" i="2"/>
  <c r="R87" i="2"/>
  <c r="S55" i="2"/>
  <c r="S46" i="2"/>
  <c r="S38" i="2"/>
  <c r="U105" i="2"/>
  <c r="U102" i="2"/>
  <c r="U94" i="2"/>
  <c r="S94" i="2"/>
  <c r="R31" i="2"/>
  <c r="S92" i="2"/>
  <c r="U76" i="2"/>
  <c r="S59" i="2"/>
  <c r="S51" i="2"/>
  <c r="S80" i="2"/>
  <c r="U24" i="2"/>
  <c r="S76" i="2"/>
  <c r="U22" i="2"/>
  <c r="R88" i="2"/>
  <c r="U104" i="2"/>
  <c r="S75" i="2"/>
  <c r="S49" i="2"/>
  <c r="U26" i="2"/>
  <c r="U106" i="2"/>
  <c r="U98" i="2"/>
  <c r="S90" i="2"/>
  <c r="S82" i="2"/>
  <c r="R97" i="2"/>
  <c r="S70" i="2"/>
  <c r="S60" i="2"/>
  <c r="R45" i="2"/>
  <c r="R34" i="2"/>
  <c r="R81" i="2"/>
  <c r="S74" i="2"/>
  <c r="S66" i="2"/>
  <c r="S64" i="2"/>
  <c r="S104" i="2"/>
  <c r="R96" i="2"/>
  <c r="U71" i="2"/>
  <c r="U75" i="2"/>
  <c r="R72" i="2"/>
  <c r="U27" i="2"/>
  <c r="R93" i="2"/>
  <c r="S109" i="2"/>
  <c r="S101" i="2"/>
  <c r="S85" i="2"/>
  <c r="S68" i="2"/>
  <c r="S44" i="2"/>
  <c r="S36" i="2"/>
  <c r="U31" i="2"/>
  <c r="U90" i="2"/>
  <c r="S79" i="2"/>
  <c r="U69" i="2"/>
  <c r="R74" i="2"/>
  <c r="U96" i="2"/>
  <c r="U77" i="2"/>
  <c r="R66" i="2"/>
  <c r="S57" i="2"/>
  <c r="S105" i="2"/>
  <c r="S97" i="2"/>
  <c r="S89" i="2"/>
  <c r="S81" i="2"/>
  <c r="U67" i="2"/>
  <c r="S48" i="2"/>
  <c r="S40" i="2"/>
  <c r="R29" i="2"/>
  <c r="S69" i="2"/>
  <c r="R61" i="2"/>
  <c r="U101" i="2"/>
  <c r="R91" i="2"/>
  <c r="U73" i="2"/>
  <c r="U65" i="2"/>
  <c r="S34" i="2"/>
  <c r="S96" i="2"/>
  <c r="U72" i="2"/>
  <c r="S47" i="2"/>
  <c r="S39" i="2"/>
  <c r="R21" i="2"/>
  <c r="R106" i="2"/>
  <c r="U87" i="2"/>
  <c r="R82" i="2"/>
  <c r="U78" i="2"/>
  <c r="S52" i="2"/>
  <c r="R64" i="2"/>
  <c r="U21" i="2"/>
  <c r="S108" i="2"/>
  <c r="S100" i="2"/>
  <c r="S84" i="2"/>
  <c r="U68" i="2"/>
  <c r="S67" i="2"/>
  <c r="S43" i="2"/>
  <c r="U95" i="2"/>
  <c r="S77" i="2"/>
  <c r="R79" i="2"/>
  <c r="R103" i="2"/>
  <c r="R101" i="2"/>
  <c r="U88" i="2"/>
  <c r="U83" i="2"/>
  <c r="R102" i="2"/>
  <c r="R89" i="2"/>
  <c r="U66" i="2"/>
  <c r="R90" i="2"/>
  <c r="U57" i="2"/>
  <c r="U49" i="2"/>
  <c r="R42" i="2"/>
  <c r="R28" i="2"/>
  <c r="R38" i="2"/>
  <c r="S32" i="2"/>
  <c r="S56" i="2"/>
  <c r="U25" i="2"/>
  <c r="U109" i="2"/>
  <c r="R110" i="2"/>
  <c r="U93" i="2"/>
  <c r="R100" i="2"/>
  <c r="R86" i="2"/>
  <c r="R92" i="2"/>
  <c r="U82" i="2"/>
  <c r="S78" i="2"/>
  <c r="R70" i="2"/>
  <c r="R60" i="2"/>
  <c r="U64" i="2"/>
  <c r="U56" i="2"/>
  <c r="U48" i="2"/>
  <c r="R41" i="2"/>
  <c r="U46" i="2"/>
  <c r="U38" i="2"/>
  <c r="R27" i="2"/>
  <c r="U33" i="2"/>
  <c r="S29" i="2"/>
  <c r="S21" i="2"/>
  <c r="R71" i="2"/>
  <c r="U100" i="2"/>
  <c r="R109" i="2"/>
  <c r="U92" i="2"/>
  <c r="R85" i="2"/>
  <c r="U81" i="2"/>
  <c r="R95" i="2"/>
  <c r="R77" i="2"/>
  <c r="R69" i="2"/>
  <c r="R59" i="2"/>
  <c r="U63" i="2"/>
  <c r="U55" i="2"/>
  <c r="R53" i="2"/>
  <c r="R48" i="2"/>
  <c r="R40" i="2"/>
  <c r="U45" i="2"/>
  <c r="U37" i="2"/>
  <c r="R26" i="2"/>
  <c r="R33" i="2"/>
  <c r="S26" i="2"/>
  <c r="R22" i="2"/>
  <c r="U107" i="2"/>
  <c r="U99" i="2"/>
  <c r="R108" i="2"/>
  <c r="U91" i="2"/>
  <c r="S93" i="2"/>
  <c r="U89" i="2"/>
  <c r="R84" i="2"/>
  <c r="U80" i="2"/>
  <c r="R76" i="2"/>
  <c r="R68" i="2"/>
  <c r="S58" i="2"/>
  <c r="S50" i="2"/>
  <c r="R65" i="2"/>
  <c r="U62" i="2"/>
  <c r="U54" i="2"/>
  <c r="R57" i="2"/>
  <c r="R47" i="2"/>
  <c r="U44" i="2"/>
  <c r="U36" i="2"/>
  <c r="R35" i="2"/>
  <c r="R37" i="2"/>
  <c r="U23" i="2"/>
  <c r="S31" i="2"/>
  <c r="R24" i="2"/>
  <c r="S106" i="2"/>
  <c r="S98" i="2"/>
  <c r="R98" i="2"/>
  <c r="R104" i="2"/>
  <c r="R83" i="2"/>
  <c r="U79" i="2"/>
  <c r="U70" i="2"/>
  <c r="S73" i="2"/>
  <c r="R75" i="2"/>
  <c r="S63" i="2"/>
  <c r="U61" i="2"/>
  <c r="U53" i="2"/>
  <c r="R49" i="2"/>
  <c r="S41" i="2"/>
  <c r="R46" i="2"/>
  <c r="R52" i="2"/>
  <c r="U43" i="2"/>
  <c r="U35" i="2"/>
  <c r="R32" i="2"/>
  <c r="U30" i="2"/>
  <c r="S28" i="2"/>
  <c r="U39" i="2"/>
  <c r="S95" i="2"/>
  <c r="R105" i="2"/>
  <c r="U86" i="2"/>
  <c r="U60" i="2"/>
  <c r="U52" i="2"/>
  <c r="R51" i="2"/>
  <c r="R55" i="2"/>
  <c r="R50" i="2"/>
  <c r="U42" i="2"/>
  <c r="U34" i="2"/>
  <c r="R39" i="2"/>
  <c r="U29" i="2"/>
  <c r="S25" i="2"/>
  <c r="R25" i="2"/>
  <c r="U47" i="2"/>
  <c r="U97" i="2"/>
  <c r="R107" i="2"/>
  <c r="R99" i="2"/>
  <c r="R94" i="2"/>
  <c r="U85" i="2"/>
  <c r="R78" i="2"/>
  <c r="R73" i="2"/>
  <c r="R63" i="2"/>
  <c r="R67" i="2"/>
  <c r="U59" i="2"/>
  <c r="U51" i="2"/>
  <c r="S35" i="2"/>
  <c r="R54" i="2"/>
  <c r="R44" i="2"/>
  <c r="U41" i="2"/>
  <c r="R58" i="2"/>
  <c r="R30" i="2"/>
  <c r="R36" i="2"/>
  <c r="U28" i="2"/>
  <c r="S30" i="2"/>
  <c r="S22" i="2"/>
  <c r="U103" i="2"/>
  <c r="U84" i="2"/>
  <c r="R80" i="2"/>
  <c r="S54" i="2"/>
  <c r="R62" i="2"/>
  <c r="U58" i="2"/>
  <c r="U50" i="2"/>
  <c r="R56" i="2"/>
  <c r="R43" i="2"/>
  <c r="U40" i="2"/>
  <c r="U32" i="2"/>
  <c r="S27" i="2"/>
  <c r="R23" i="2"/>
  <c r="Q86" i="2"/>
  <c r="Q96" i="2"/>
  <c r="Q105" i="2"/>
  <c r="Q100" i="2"/>
  <c r="Q63" i="2"/>
  <c r="Q55" i="2"/>
  <c r="Q37" i="2"/>
  <c r="Q99" i="2"/>
  <c r="Q80" i="2"/>
  <c r="Q78" i="2"/>
  <c r="Q69" i="2"/>
  <c r="Q65" i="2"/>
  <c r="Q22" i="2"/>
  <c r="Q45" i="2"/>
  <c r="Q51" i="2"/>
  <c r="Q109" i="2"/>
  <c r="Q88" i="2"/>
  <c r="Q74" i="2"/>
  <c r="Q44" i="2"/>
  <c r="Q85" i="2"/>
  <c r="Q73" i="2"/>
  <c r="Q60" i="2"/>
  <c r="Q32" i="2"/>
  <c r="Q26" i="2"/>
  <c r="Q84" i="2"/>
  <c r="Q66" i="2"/>
  <c r="Q59" i="2"/>
  <c r="Q36" i="2"/>
  <c r="Q92" i="2"/>
  <c r="Q76" i="2"/>
  <c r="Q53" i="2"/>
  <c r="Q30" i="2"/>
  <c r="Q33" i="2"/>
  <c r="Q87" i="2"/>
  <c r="Q75" i="2"/>
  <c r="Q71" i="2"/>
  <c r="Q67" i="2"/>
  <c r="Q46" i="2"/>
  <c r="Q42" i="2"/>
  <c r="Q38" i="2"/>
  <c r="Q49" i="2"/>
  <c r="Q34" i="2"/>
  <c r="Q21" i="2"/>
  <c r="Q104" i="2"/>
  <c r="Q95" i="2"/>
  <c r="Q91" i="2"/>
  <c r="Q83" i="2"/>
  <c r="Q79" i="2"/>
  <c r="Q101" i="2"/>
  <c r="Q62" i="2"/>
  <c r="Q58" i="2"/>
  <c r="Q54" i="2"/>
  <c r="Q52" i="2"/>
  <c r="Q29" i="2"/>
  <c r="Q25" i="2"/>
  <c r="Q107" i="2"/>
  <c r="Q102" i="2"/>
  <c r="Q94" i="2"/>
  <c r="Q90" i="2"/>
  <c r="Q82" i="2"/>
  <c r="Q61" i="2"/>
  <c r="Q57" i="2"/>
  <c r="Q28" i="2"/>
  <c r="Q24" i="2"/>
  <c r="Q97" i="2"/>
  <c r="Q77" i="2"/>
  <c r="Q40" i="2"/>
  <c r="Q48" i="2"/>
  <c r="Q50" i="2"/>
  <c r="Q70" i="2"/>
  <c r="Q106" i="2"/>
  <c r="Q103" i="2"/>
  <c r="Q93" i="2"/>
  <c r="Q81" i="2"/>
  <c r="Q64" i="2"/>
  <c r="Q56" i="2"/>
  <c r="Q31" i="2"/>
  <c r="Q27" i="2"/>
  <c r="Q23" i="2"/>
  <c r="Q98" i="2"/>
  <c r="Q41" i="2"/>
  <c r="Q89" i="2"/>
  <c r="Q72" i="2"/>
  <c r="Q68" i="2"/>
  <c r="Q47" i="2"/>
  <c r="Q43" i="2"/>
  <c r="Q39" i="2"/>
  <c r="Q35" i="2"/>
  <c r="BM18" i="2" l="1"/>
  <c r="CQ15" i="2"/>
  <c r="T15" i="2" s="1"/>
  <c r="CQ16" i="2"/>
  <c r="T16" i="2" s="1"/>
  <c r="BI11" i="2"/>
  <c r="CH12" i="2"/>
  <c r="CQ20" i="2"/>
  <c r="T20" i="2" s="1"/>
  <c r="CQ17" i="2"/>
  <c r="T17" i="2" s="1"/>
  <c r="BM14" i="2"/>
  <c r="CL14" i="2"/>
  <c r="BM11" i="2"/>
  <c r="BM13" i="2"/>
  <c r="CM13" i="2"/>
  <c r="BI13" i="2"/>
  <c r="CE13" i="2"/>
  <c r="CE111" i="2" s="1"/>
  <c r="E39" i="4" s="1"/>
  <c r="BG13" i="2"/>
  <c r="CA13" i="2"/>
  <c r="BG11" i="2"/>
  <c r="CL74" i="2"/>
  <c r="CF12" i="2"/>
  <c r="CD12" i="2"/>
  <c r="BM12" i="2"/>
  <c r="CL12" i="2"/>
  <c r="BI12" i="2"/>
  <c r="CQ14" i="2"/>
  <c r="T14" i="2" s="1"/>
  <c r="BZ12" i="2"/>
  <c r="BG12" i="2"/>
  <c r="CQ12" i="2"/>
  <c r="T12" i="2" s="1"/>
  <c r="CQ19" i="2"/>
  <c r="T19" i="2" s="1"/>
  <c r="BK11" i="2"/>
  <c r="CQ11" i="2"/>
  <c r="T11" i="2" s="1"/>
  <c r="BG18" i="2"/>
  <c r="CQ18" i="2"/>
  <c r="T18" i="2" s="1"/>
  <c r="CQ13" i="2"/>
  <c r="T13" i="2" s="1"/>
  <c r="CQ45" i="2"/>
  <c r="T45" i="2" s="1"/>
  <c r="Q110" i="2"/>
  <c r="BG110" i="2" s="1"/>
  <c r="U110" i="2"/>
  <c r="CQ104" i="2"/>
  <c r="T104" i="2" s="1"/>
  <c r="CQ90" i="2"/>
  <c r="T90" i="2" s="1"/>
  <c r="CQ87" i="2"/>
  <c r="T87" i="2" s="1"/>
  <c r="CQ66" i="2"/>
  <c r="T66" i="2" s="1"/>
  <c r="CQ31" i="2"/>
  <c r="T31" i="2" s="1"/>
  <c r="CQ100" i="2"/>
  <c r="T100" i="2" s="1"/>
  <c r="CQ28" i="2"/>
  <c r="T28" i="2" s="1"/>
  <c r="CQ83" i="2"/>
  <c r="T83" i="2" s="1"/>
  <c r="CQ37" i="2"/>
  <c r="T37" i="2" s="1"/>
  <c r="CQ82" i="2"/>
  <c r="T82" i="2" s="1"/>
  <c r="CQ71" i="2"/>
  <c r="T71" i="2" s="1"/>
  <c r="CQ65" i="2"/>
  <c r="T65" i="2" s="1"/>
  <c r="CQ106" i="2"/>
  <c r="T106" i="2" s="1"/>
  <c r="CQ93" i="2"/>
  <c r="T93" i="2" s="1"/>
  <c r="CQ88" i="2"/>
  <c r="T88" i="2" s="1"/>
  <c r="CQ86" i="2"/>
  <c r="T86" i="2" s="1"/>
  <c r="CQ57" i="2"/>
  <c r="T57" i="2" s="1"/>
  <c r="CQ55" i="2"/>
  <c r="T55" i="2" s="1"/>
  <c r="CQ92" i="2"/>
  <c r="T92" i="2" s="1"/>
  <c r="CQ103" i="2"/>
  <c r="T103" i="2" s="1"/>
  <c r="CQ79" i="2"/>
  <c r="T79" i="2" s="1"/>
  <c r="CQ38" i="2"/>
  <c r="T38" i="2" s="1"/>
  <c r="CQ109" i="2"/>
  <c r="T109" i="2" s="1"/>
  <c r="CQ70" i="2"/>
  <c r="T70" i="2" s="1"/>
  <c r="CQ50" i="2"/>
  <c r="T50" i="2" s="1"/>
  <c r="CQ67" i="2"/>
  <c r="T67" i="2" s="1"/>
  <c r="CQ69" i="2"/>
  <c r="T69" i="2" s="1"/>
  <c r="CQ59" i="2"/>
  <c r="T59" i="2" s="1"/>
  <c r="CQ34" i="2"/>
  <c r="T34" i="2" s="1"/>
  <c r="CQ41" i="2"/>
  <c r="T41" i="2" s="1"/>
  <c r="CQ33" i="2"/>
  <c r="T33" i="2" s="1"/>
  <c r="CQ39" i="2"/>
  <c r="T39" i="2" s="1"/>
  <c r="CQ30" i="2"/>
  <c r="T30" i="2" s="1"/>
  <c r="CQ47" i="2"/>
  <c r="T47" i="2" s="1"/>
  <c r="CQ48" i="2"/>
  <c r="T48" i="2" s="1"/>
  <c r="CQ75" i="2"/>
  <c r="T75" i="2" s="1"/>
  <c r="CQ35" i="2"/>
  <c r="T35" i="2" s="1"/>
  <c r="CQ97" i="2"/>
  <c r="T97" i="2" s="1"/>
  <c r="CQ24" i="2"/>
  <c r="T24" i="2" s="1"/>
  <c r="CQ61" i="2"/>
  <c r="T61" i="2" s="1"/>
  <c r="CQ101" i="2"/>
  <c r="T101" i="2" s="1"/>
  <c r="CQ49" i="2"/>
  <c r="T49" i="2" s="1"/>
  <c r="CQ26" i="2"/>
  <c r="T26" i="2" s="1"/>
  <c r="CQ51" i="2"/>
  <c r="T51" i="2" s="1"/>
  <c r="CQ84" i="2"/>
  <c r="T84" i="2" s="1"/>
  <c r="CQ107" i="2"/>
  <c r="T107" i="2" s="1"/>
  <c r="CQ27" i="2"/>
  <c r="T27" i="2" s="1"/>
  <c r="CQ46" i="2"/>
  <c r="T46" i="2" s="1"/>
  <c r="CQ60" i="2"/>
  <c r="T60" i="2" s="1"/>
  <c r="CQ96" i="2"/>
  <c r="T96" i="2" s="1"/>
  <c r="CQ29" i="2"/>
  <c r="T29" i="2" s="1"/>
  <c r="CQ91" i="2"/>
  <c r="T91" i="2" s="1"/>
  <c r="CQ76" i="2"/>
  <c r="T76" i="2" s="1"/>
  <c r="CQ95" i="2"/>
  <c r="T95" i="2" s="1"/>
  <c r="CQ63" i="2"/>
  <c r="T63" i="2" s="1"/>
  <c r="CQ72" i="2"/>
  <c r="T72" i="2" s="1"/>
  <c r="CQ54" i="2"/>
  <c r="T54" i="2" s="1"/>
  <c r="CQ36" i="2"/>
  <c r="T36" i="2" s="1"/>
  <c r="CQ21" i="2"/>
  <c r="T21" i="2" s="1"/>
  <c r="CQ40" i="2"/>
  <c r="T40" i="2" s="1"/>
  <c r="CQ81" i="2"/>
  <c r="T81" i="2" s="1"/>
  <c r="CQ94" i="2"/>
  <c r="T94" i="2" s="1"/>
  <c r="CQ102" i="2"/>
  <c r="T102" i="2" s="1"/>
  <c r="CQ25" i="2"/>
  <c r="T25" i="2" s="1"/>
  <c r="CQ32" i="2"/>
  <c r="T32" i="2" s="1"/>
  <c r="CQ98" i="2"/>
  <c r="T98" i="2" s="1"/>
  <c r="CQ56" i="2"/>
  <c r="T56" i="2" s="1"/>
  <c r="CQ58" i="2"/>
  <c r="T58" i="2" s="1"/>
  <c r="CQ44" i="2"/>
  <c r="T44" i="2" s="1"/>
  <c r="CQ77" i="2"/>
  <c r="T77" i="2" s="1"/>
  <c r="CQ78" i="2"/>
  <c r="T78" i="2" s="1"/>
  <c r="BM50" i="2"/>
  <c r="CL50" i="2"/>
  <c r="BM85" i="2"/>
  <c r="CL85" i="2"/>
  <c r="BM29" i="2"/>
  <c r="CL29" i="2"/>
  <c r="BM60" i="2"/>
  <c r="CL60" i="2"/>
  <c r="BM35" i="2"/>
  <c r="CL35" i="2"/>
  <c r="BM44" i="2"/>
  <c r="CL44" i="2"/>
  <c r="BM99" i="2"/>
  <c r="CL99" i="2"/>
  <c r="CL64" i="2"/>
  <c r="BM64" i="2"/>
  <c r="BM93" i="2"/>
  <c r="CL93" i="2"/>
  <c r="CL95" i="2"/>
  <c r="BM95" i="2"/>
  <c r="BM67" i="2"/>
  <c r="CL67" i="2"/>
  <c r="BM77" i="2"/>
  <c r="CL77" i="2"/>
  <c r="BM98" i="2"/>
  <c r="CL98" i="2"/>
  <c r="CQ99" i="2"/>
  <c r="T99" i="2" s="1"/>
  <c r="CQ43" i="2"/>
  <c r="T43" i="2" s="1"/>
  <c r="CQ23" i="2"/>
  <c r="T23" i="2" s="1"/>
  <c r="CQ42" i="2"/>
  <c r="T42" i="2" s="1"/>
  <c r="CQ53" i="2"/>
  <c r="T53" i="2" s="1"/>
  <c r="BM58" i="2"/>
  <c r="CL58" i="2"/>
  <c r="BM86" i="2"/>
  <c r="CL86" i="2"/>
  <c r="BM43" i="2"/>
  <c r="CL43" i="2"/>
  <c r="BM107" i="2"/>
  <c r="CL107" i="2"/>
  <c r="BM81" i="2"/>
  <c r="CL81" i="2"/>
  <c r="BM33" i="2"/>
  <c r="CL33" i="2"/>
  <c r="BM83" i="2"/>
  <c r="CL83" i="2"/>
  <c r="BM21" i="2"/>
  <c r="CL21" i="2"/>
  <c r="CL101" i="2"/>
  <c r="BM101" i="2"/>
  <c r="CL96" i="2"/>
  <c r="BM96" i="2"/>
  <c r="BM75" i="2"/>
  <c r="CL75" i="2"/>
  <c r="BM106" i="2"/>
  <c r="CL106" i="2"/>
  <c r="BM24" i="2"/>
  <c r="CL24" i="2"/>
  <c r="BM94" i="2"/>
  <c r="CL94" i="2"/>
  <c r="BM34" i="2"/>
  <c r="CL34" i="2"/>
  <c r="CN109" i="2"/>
  <c r="BM109" i="2"/>
  <c r="CQ52" i="2"/>
  <c r="T52" i="2" s="1"/>
  <c r="CQ73" i="2"/>
  <c r="T73" i="2" s="1"/>
  <c r="CQ22" i="2"/>
  <c r="T22" i="2" s="1"/>
  <c r="BM59" i="2"/>
  <c r="CL59" i="2"/>
  <c r="BM42" i="2"/>
  <c r="CL42" i="2"/>
  <c r="BM70" i="2"/>
  <c r="CL70" i="2"/>
  <c r="BM54" i="2"/>
  <c r="CL54" i="2"/>
  <c r="CL55" i="2"/>
  <c r="BM55" i="2"/>
  <c r="BM92" i="2"/>
  <c r="CL92" i="2"/>
  <c r="CL38" i="2"/>
  <c r="BM38" i="2"/>
  <c r="BM25" i="2"/>
  <c r="CL25" i="2"/>
  <c r="BM49" i="2"/>
  <c r="CL49" i="2"/>
  <c r="BM72" i="2"/>
  <c r="CL72" i="2"/>
  <c r="BM69" i="2"/>
  <c r="CL69" i="2"/>
  <c r="BM105" i="2"/>
  <c r="CL105" i="2"/>
  <c r="CQ108" i="2"/>
  <c r="T108" i="2" s="1"/>
  <c r="BM51" i="2"/>
  <c r="CL51" i="2"/>
  <c r="BM71" i="2"/>
  <c r="CL71" i="2"/>
  <c r="BM26" i="2"/>
  <c r="CL26" i="2"/>
  <c r="CQ85" i="2"/>
  <c r="T85" i="2" s="1"/>
  <c r="BM32" i="2"/>
  <c r="CL32" i="2"/>
  <c r="BM97" i="2"/>
  <c r="CL97" i="2"/>
  <c r="BM39" i="2"/>
  <c r="CL39" i="2"/>
  <c r="BM79" i="2"/>
  <c r="CL79" i="2"/>
  <c r="CL23" i="2"/>
  <c r="BM23" i="2"/>
  <c r="BM62" i="2"/>
  <c r="CL62" i="2"/>
  <c r="BM89" i="2"/>
  <c r="CL89" i="2"/>
  <c r="BM63" i="2"/>
  <c r="CL63" i="2"/>
  <c r="BM46" i="2"/>
  <c r="CL46" i="2"/>
  <c r="BM82" i="2"/>
  <c r="CL82" i="2"/>
  <c r="BM57" i="2"/>
  <c r="CL57" i="2"/>
  <c r="BM68" i="2"/>
  <c r="CL68" i="2"/>
  <c r="BM78" i="2"/>
  <c r="CL78" i="2"/>
  <c r="CL28" i="2"/>
  <c r="BM28" i="2"/>
  <c r="BM80" i="2"/>
  <c r="CL80" i="2"/>
  <c r="BM88" i="2"/>
  <c r="CL88" i="2"/>
  <c r="CQ68" i="2"/>
  <c r="T68" i="2" s="1"/>
  <c r="CQ89" i="2"/>
  <c r="T89" i="2" s="1"/>
  <c r="CQ64" i="2"/>
  <c r="T64" i="2" s="1"/>
  <c r="CQ105" i="2"/>
  <c r="T105" i="2" s="1"/>
  <c r="BM40" i="2"/>
  <c r="CL40" i="2"/>
  <c r="BM84" i="2"/>
  <c r="CL84" i="2"/>
  <c r="BM47" i="2"/>
  <c r="CL47" i="2"/>
  <c r="BM100" i="2"/>
  <c r="CL100" i="2"/>
  <c r="CL104" i="2"/>
  <c r="BM104" i="2"/>
  <c r="CL76" i="2"/>
  <c r="BM76" i="2"/>
  <c r="BM102" i="2"/>
  <c r="CL102" i="2"/>
  <c r="CQ62" i="2"/>
  <c r="T62" i="2" s="1"/>
  <c r="CQ74" i="2"/>
  <c r="T74" i="2" s="1"/>
  <c r="BM103" i="2"/>
  <c r="CL103" i="2"/>
  <c r="BM41" i="2"/>
  <c r="CL41" i="2"/>
  <c r="CL30" i="2"/>
  <c r="BM30" i="2"/>
  <c r="CL53" i="2"/>
  <c r="BM53" i="2"/>
  <c r="BM91" i="2"/>
  <c r="CL91" i="2"/>
  <c r="BM37" i="2"/>
  <c r="CL37" i="2"/>
  <c r="CL48" i="2"/>
  <c r="BM48" i="2"/>
  <c r="BM66" i="2"/>
  <c r="CL66" i="2"/>
  <c r="CL87" i="2"/>
  <c r="BM87" i="2"/>
  <c r="BM65" i="2"/>
  <c r="CL65" i="2"/>
  <c r="BM90" i="2"/>
  <c r="CL90" i="2"/>
  <c r="CQ80" i="2"/>
  <c r="T80" i="2" s="1"/>
  <c r="BM52" i="2"/>
  <c r="CL52" i="2"/>
  <c r="BM61" i="2"/>
  <c r="CL61" i="2"/>
  <c r="BM36" i="2"/>
  <c r="CL36" i="2"/>
  <c r="CL45" i="2"/>
  <c r="BM45" i="2"/>
  <c r="CL56" i="2"/>
  <c r="BM56" i="2"/>
  <c r="BM73" i="2"/>
  <c r="CL73" i="2"/>
  <c r="BM31" i="2"/>
  <c r="CL31" i="2"/>
  <c r="CL27" i="2"/>
  <c r="BM27" i="2"/>
  <c r="BM22" i="2"/>
  <c r="CL22" i="2"/>
  <c r="U108" i="2"/>
  <c r="BZ110" i="2"/>
  <c r="D36" i="4" s="1"/>
  <c r="BM110" i="2"/>
  <c r="CL110" i="2"/>
  <c r="BI110" i="2"/>
  <c r="CD110" i="2"/>
  <c r="E36" i="4" s="1"/>
  <c r="BK110" i="2"/>
  <c r="CH110" i="2"/>
  <c r="F36" i="4" s="1"/>
  <c r="BF111" i="2"/>
  <c r="D23" i="4" s="1"/>
  <c r="BL111" i="2"/>
  <c r="E23" i="4" s="1"/>
  <c r="CB111" i="2"/>
  <c r="D41" i="4" s="1"/>
  <c r="CI111" i="2"/>
  <c r="F39" i="4" s="1"/>
  <c r="R111" i="2"/>
  <c r="S111" i="2"/>
  <c r="CF111" i="2"/>
  <c r="E41" i="4" s="1"/>
  <c r="CQ110" i="2"/>
  <c r="T110" i="2" s="1"/>
  <c r="BM108" i="2" l="1"/>
  <c r="BM111" i="2" s="1"/>
  <c r="E26" i="4" s="1"/>
  <c r="CN108" i="2"/>
  <c r="CN111" i="2" s="1"/>
  <c r="G40" i="4" s="1"/>
  <c r="T111" i="2"/>
  <c r="I2" i="2" s="1"/>
  <c r="BK111" i="2"/>
  <c r="D28" i="4" s="1"/>
  <c r="BG111" i="2"/>
  <c r="D26" i="4" s="1"/>
  <c r="Q111" i="2"/>
  <c r="BI111" i="2"/>
  <c r="D27" i="4" s="1"/>
  <c r="BZ111" i="2"/>
  <c r="D37" i="4" s="1"/>
  <c r="CH111" i="2"/>
  <c r="F37" i="4" s="1"/>
  <c r="F42" i="4" s="1"/>
  <c r="CD111" i="2"/>
  <c r="E37" i="4" s="1"/>
  <c r="E42" i="4" s="1"/>
  <c r="CA111" i="2"/>
  <c r="D39" i="4" s="1"/>
  <c r="U111" i="2"/>
  <c r="I4" i="2" s="1"/>
  <c r="CM111" i="2"/>
  <c r="G38" i="4" s="1"/>
  <c r="J39" i="4"/>
  <c r="CL111" i="2" l="1"/>
  <c r="G36" i="4" s="1"/>
  <c r="G42" i="4" s="1"/>
  <c r="D42" i="4"/>
  <c r="D43" i="4" s="1"/>
  <c r="D29" i="4"/>
  <c r="C7" i="4" s="1"/>
  <c r="E29" i="4"/>
  <c r="J23" i="4" s="1"/>
  <c r="I39" i="4"/>
  <c r="I23" i="4"/>
  <c r="K39" i="4"/>
  <c r="H23" i="4" l="1"/>
  <c r="C48" i="4"/>
  <c r="H39" i="4"/>
  <c r="C51" i="4" l="1"/>
  <c r="C52" i="4"/>
  <c r="C53" i="4"/>
  <c r="C54" i="4"/>
  <c r="C55" i="4"/>
  <c r="C5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9" authorId="0" shapeId="0" xr:uid="{00000000-0006-0000-0100-000006000000}">
      <text>
        <r>
          <rPr>
            <sz val="10"/>
            <color rgb="FF000000"/>
            <rFont val="Calibri"/>
            <family val="2"/>
          </rPr>
          <t xml:space="preserve">======
</t>
        </r>
        <r>
          <rPr>
            <sz val="10"/>
            <color rgb="FF000000"/>
            <rFont val="Calibri"/>
            <family val="2"/>
          </rPr>
          <t xml:space="preserve">ID#AAAAT15e_Gs
</t>
        </r>
        <r>
          <rPr>
            <sz val="10"/>
            <color rgb="FF000000"/>
            <rFont val="Calibri"/>
            <family val="2"/>
          </rPr>
          <t xml:space="preserve">     (2022-01-11 21:47:05)
</t>
        </r>
        <r>
          <rPr>
            <sz val="10"/>
            <color rgb="FF000000"/>
            <rFont val="Calibri"/>
            <family val="2"/>
          </rPr>
          <t>Required field. Region where emission activities occurred.</t>
        </r>
      </text>
    </comment>
    <comment ref="E9" authorId="0" shapeId="0" xr:uid="{00000000-0006-0000-0100-000001000000}">
      <text>
        <r>
          <rPr>
            <sz val="10"/>
            <color rgb="FF000000"/>
            <rFont val="Calibri"/>
            <family val="2"/>
          </rPr>
          <t xml:space="preserve">======
</t>
        </r>
        <r>
          <rPr>
            <sz val="10"/>
            <color rgb="FF000000"/>
            <rFont val="Calibri"/>
            <family val="2"/>
          </rPr>
          <t xml:space="preserve">ID#AAAAT2qEN0o
</t>
        </r>
        <r>
          <rPr>
            <sz val="10"/>
            <color rgb="FF000000"/>
            <rFont val="Calibri"/>
            <family val="2"/>
          </rPr>
          <t xml:space="preserve">     (2022-01-11 21:47:06)
</t>
        </r>
        <r>
          <rPr>
            <sz val="10"/>
            <color rgb="FF000000"/>
            <rFont val="Calibri"/>
            <family val="2"/>
          </rPr>
          <t>Required field. For filtering the list of Vehicle Types.</t>
        </r>
      </text>
    </comment>
    <comment ref="F9" authorId="0" shapeId="0" xr:uid="{00000000-0006-0000-0100-000004000000}">
      <text>
        <r>
          <rPr>
            <sz val="10"/>
            <color rgb="FF000000"/>
            <rFont val="Calibri"/>
            <family val="2"/>
            <scheme val="minor"/>
          </rPr>
          <t>======
ID#AAAAT2qENjE
     (2022-01-11 21:47:06)
Required field. Specify either Scope 1 or Scope 3.</t>
        </r>
      </text>
    </comment>
    <comment ref="G9" authorId="0" shapeId="0" xr:uid="{00000000-0006-0000-0100-000002000000}">
      <text>
        <r>
          <rPr>
            <sz val="10"/>
            <color rgb="FF000000"/>
            <rFont val="Calibri"/>
            <family val="2"/>
            <scheme val="minor"/>
          </rPr>
          <t>======
ID#AAAAT2qENv0
     (2022-01-11 21:47:06)
Required field. Specify the type of activity data that is available for use to calculate GHG emissions.</t>
        </r>
      </text>
    </comment>
    <comment ref="J10" authorId="0" shapeId="0" xr:uid="{00000000-0006-0000-0100-000003000000}">
      <text>
        <r>
          <rPr>
            <sz val="10"/>
            <color rgb="FF000000"/>
            <rFont val="Calibri"/>
            <family val="2"/>
            <scheme val="minor"/>
          </rPr>
          <t>======
ID#AAAAT2qENl8
     (2022-01-11 21:47:06)
For Weight-Distance activities only.</t>
        </r>
      </text>
    </comment>
    <comment ref="K10" authorId="0" shapeId="0" xr:uid="{00000000-0006-0000-0100-000005000000}">
      <text>
        <r>
          <rPr>
            <sz val="10"/>
            <color rgb="FF000000"/>
            <rFont val="Calibri"/>
            <family val="2"/>
            <scheme val="minor"/>
          </rPr>
          <t>======
ID#AAAAT2qENWw
     (2022-01-11 21:47:06)
For Passenger-Distance activities only. Number of passengers.</t>
        </r>
      </text>
    </comment>
  </commentList>
  <extLst>
    <ext xmlns:r="http://schemas.openxmlformats.org/officeDocument/2006/relationships" uri="GoogleSheetsCustomDataVersion1">
      <go:sheetsCustomData xmlns:go="http://customooxmlschemas.google.com/" r:id="rId1" roundtripDataSignature="AMtx7mi76rHUk9uWRXugr6uqKdCFCmuKJ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500-000003000000}">
      <text>
        <r>
          <rPr>
            <sz val="10"/>
            <color rgb="FF000000"/>
            <rFont val="Calibri"/>
            <family val="2"/>
            <scheme val="minor"/>
          </rPr>
          <t>======
ID#AAAAT2qENZI
     (2022-01-11 21:47:06)
Specify up to 4 conditions based on 4 different columns for custom messages to show. All conditions must be met. 
A blank value means a column is not populated, while an asterisk (*) means a column must be populated with a non-blank value.
Each custom message is evaluated in sequence from top to bottom. Only the 1st non-error custom message is displayed above the Activity Data table. All error custom messages are added to the Error Messages column.</t>
        </r>
      </text>
    </comment>
    <comment ref="I4" authorId="0" shapeId="0" xr:uid="{00000000-0006-0000-0500-000001000000}">
      <text>
        <r>
          <rPr>
            <sz val="10"/>
            <color rgb="FF000000"/>
            <rFont val="Calibri"/>
            <family val="2"/>
            <scheme val="minor"/>
          </rPr>
          <t>======
ID#AAAAT2qEN0g
     (2022-01-11 21:47:06)
Custom message to be displayed above the Activity Data table, and optionally in the Error Messages column</t>
        </r>
      </text>
    </comment>
    <comment ref="J4" authorId="0" shapeId="0" xr:uid="{00000000-0006-0000-0500-000002000000}">
      <text>
        <r>
          <rPr>
            <sz val="10"/>
            <color rgb="FF000000"/>
            <rFont val="Calibri"/>
            <family val="2"/>
            <scheme val="minor"/>
          </rPr>
          <t>======
ID#AAAAT2qENtQ
     (2022-01-11 21:47:06)
Indicates whether this should be treated as an error condition, which shows the custom message in the Error Messages column, and display the error icon in the Status column.</t>
        </r>
      </text>
    </comment>
  </commentList>
  <extLst>
    <ext xmlns:r="http://schemas.openxmlformats.org/officeDocument/2006/relationships" uri="GoogleSheetsCustomDataVersion1">
      <go:sheetsCustomData xmlns:go="http://customooxmlschemas.google.com/" r:id="rId1" roundtripDataSignature="AMtx7mh3LCMCwda+TaJq91JlM7YbUBtms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3000000}">
      <text>
        <r>
          <rPr>
            <sz val="10"/>
            <color rgb="FF000000"/>
            <rFont val="Calibri"/>
            <family val="2"/>
            <scheme val="minor"/>
          </rPr>
          <t>======
ID#AAAAT2qEN1M
     (2022-01-11 21:47:06)
Specify unit conversion factor only for those units of similar type, e.g. weight</t>
        </r>
      </text>
    </comment>
    <comment ref="A33" authorId="0" shapeId="0" xr:uid="{00000000-0006-0000-0600-000005000000}">
      <text>
        <r>
          <rPr>
            <sz val="10"/>
            <color rgb="FF000000"/>
            <rFont val="Calibri"/>
            <family val="2"/>
            <scheme val="minor"/>
          </rPr>
          <t>======
ID#AAAAT2qENp4
     (2022-01-11 21:47:06)
Drop down list for Region</t>
        </r>
      </text>
    </comment>
    <comment ref="A40" authorId="0" shapeId="0" xr:uid="{00000000-0006-0000-0600-00000A000000}">
      <text>
        <r>
          <rPr>
            <sz val="10"/>
            <color rgb="FF000000"/>
            <rFont val="Calibri"/>
            <family val="2"/>
            <scheme val="minor"/>
          </rPr>
          <t>======
ID#AAAAT15e_FM
     (2022-01-11 21:47:05)
Drop down list for Mode of Transport</t>
        </r>
      </text>
    </comment>
    <comment ref="A48" authorId="0" shapeId="0" xr:uid="{00000000-0006-0000-0600-000004000000}">
      <text>
        <r>
          <rPr>
            <sz val="10"/>
            <color rgb="FF000000"/>
            <rFont val="Calibri"/>
            <family val="2"/>
            <scheme val="minor"/>
          </rPr>
          <t>======
ID#AAAAT2qENxg
     (2022-01-11 21:47:06)
Drop down list for Type of Activity Data</t>
        </r>
      </text>
    </comment>
    <comment ref="A60" authorId="0" shapeId="0" xr:uid="{00000000-0006-0000-0600-000006000000}">
      <text>
        <r>
          <rPr>
            <sz val="10"/>
            <color rgb="FF000000"/>
            <rFont val="Calibri"/>
            <family val="2"/>
            <scheme val="minor"/>
          </rPr>
          <t>======
ID#AAAAT2qENn8
     (2022-01-11 21:47:06)
Drop down list for Scope</t>
        </r>
      </text>
    </comment>
    <comment ref="A67" authorId="0" shapeId="0" xr:uid="{00000000-0006-0000-0600-000001000000}">
      <text>
        <r>
          <rPr>
            <sz val="10"/>
            <color rgb="FF000000"/>
            <rFont val="Calibri"/>
            <family val="2"/>
            <scheme val="minor"/>
          </rPr>
          <t>======
ID#AAAAT2qEOBI
     (2022-01-11 21:47:06)
For showing a blank drop down list</t>
        </r>
      </text>
    </comment>
    <comment ref="A70" authorId="0" shapeId="0" xr:uid="{00000000-0006-0000-0600-000008000000}">
      <text>
        <r>
          <rPr>
            <sz val="10"/>
            <color rgb="FF000000"/>
            <rFont val="Calibri"/>
            <family val="2"/>
            <scheme val="minor"/>
          </rPr>
          <t>======
ID#AAAAT2qENdc
     (2022-01-11 21:47:06)
Drop down list for Custom Vehicle's denominator unit</t>
        </r>
      </text>
    </comment>
    <comment ref="A82" authorId="0" shapeId="0" xr:uid="{00000000-0006-0000-0600-000002000000}">
      <text>
        <r>
          <rPr>
            <sz val="10"/>
            <color rgb="FF000000"/>
            <rFont val="Calibri"/>
            <family val="2"/>
            <scheme val="minor"/>
          </rPr>
          <t>======
ID#AAAAT2qEN8g
     (2022-01-11 21:47:06)
Drop down list for selecting GWP version</t>
        </r>
      </text>
    </comment>
    <comment ref="A90" authorId="0" shapeId="0" xr:uid="{00000000-0006-0000-0600-000007000000}">
      <text>
        <r>
          <rPr>
            <sz val="10"/>
            <color rgb="FF000000"/>
            <rFont val="Calibri"/>
            <family val="2"/>
            <scheme val="minor"/>
          </rPr>
          <t>======
ID#AAAAT2qENk4
     (2022-01-11 21:47:06)
GWP values for each GWP version based on IPCC</t>
        </r>
      </text>
    </comment>
    <comment ref="A110" authorId="0" shapeId="0" xr:uid="{00000000-0006-0000-0600-000009000000}">
      <text>
        <r>
          <rPr>
            <sz val="10"/>
            <color rgb="FF000000"/>
            <rFont val="Calibri"/>
            <family val="2"/>
            <scheme val="minor"/>
          </rPr>
          <t>======
ID#AAAAT2qENS0
     (2022-01-11 21:47:06)
Define which column in the Activity Data table is available for custom messages to be configured</t>
        </r>
      </text>
    </comment>
  </commentList>
  <extLst>
    <ext xmlns:r="http://schemas.openxmlformats.org/officeDocument/2006/relationships" uri="GoogleSheetsCustomDataVersion1">
      <go:sheetsCustomData xmlns:go="http://customooxmlschemas.google.com/" r:id="rId1" roundtripDataSignature="AMtx7mjSxWjzsCwHvStBoAAc4ajtLthPd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2" authorId="0" shapeId="0" xr:uid="{00000000-0006-0000-0700-00009E000000}">
      <text>
        <r>
          <rPr>
            <sz val="10"/>
            <color rgb="FF000000"/>
            <rFont val="Calibri"/>
            <family val="2"/>
            <scheme val="minor"/>
          </rPr>
          <t>======
ID#AAAAT2qENcM
     (2022-01-11 21:47:06)
EPA Climate Leaders guidance "Direct Emissions from Mobile Combustion Sources"</t>
        </r>
      </text>
    </comment>
    <comment ref="D13" authorId="0" shapeId="0" xr:uid="{00000000-0006-0000-0700-000083000000}">
      <text>
        <r>
          <rPr>
            <sz val="10"/>
            <color rgb="FF000000"/>
            <rFont val="Calibri"/>
            <family val="2"/>
          </rPr>
          <t xml:space="preserve">======
</t>
        </r>
        <r>
          <rPr>
            <sz val="10"/>
            <color rgb="FF000000"/>
            <rFont val="Calibri"/>
            <family val="2"/>
          </rPr>
          <t xml:space="preserve">ID#AAAAT2qENio
</t>
        </r>
        <r>
          <rPr>
            <sz val="10"/>
            <color rgb="FF000000"/>
            <rFont val="Calibri"/>
            <family val="2"/>
          </rPr>
          <t xml:space="preserve">     (2022-01-11 21:47:06)
</t>
        </r>
        <r>
          <rPr>
            <sz val="10"/>
            <color rgb="FF000000"/>
            <rFont val="Calibri"/>
            <family val="2"/>
          </rPr>
          <t>EPA Climate Leaders guidance "Direct Emissions from Mobile Combustion Sources"</t>
        </r>
      </text>
    </comment>
    <comment ref="D14" authorId="0" shapeId="0" xr:uid="{00000000-0006-0000-0700-00000B000000}">
      <text>
        <r>
          <rPr>
            <sz val="10"/>
            <color rgb="FF000000"/>
            <rFont val="Calibri"/>
            <family val="2"/>
            <scheme val="minor"/>
          </rPr>
          <t>======
ID#AAAAT2qEOB0
     (2022-01-11 21:47:06)
EPA Climate Leaders guidance "Direct Emissions from Mobile Combustion Sources"; Table B-6</t>
        </r>
      </text>
    </comment>
    <comment ref="D15" authorId="0" shapeId="0" xr:uid="{00000000-0006-0000-0700-000093000000}">
      <text>
        <r>
          <rPr>
            <sz val="10"/>
            <color rgb="FF000000"/>
            <rFont val="Calibri"/>
            <family val="2"/>
            <scheme val="minor"/>
          </rPr>
          <t>======
ID#AAAAT2qENec
     (2022-01-11 21:47:06)
EPA Climate Leaders guidance "Direct Emissions from Mobile Combustion Sources"</t>
        </r>
      </text>
    </comment>
    <comment ref="C16" authorId="0" shapeId="0" xr:uid="{00000000-0006-0000-0700-00001C000000}">
      <text>
        <r>
          <rPr>
            <sz val="10"/>
            <color rgb="FF000000"/>
            <rFont val="Calibri"/>
            <family val="2"/>
            <scheme val="minor"/>
          </rPr>
          <t>======
ID#AAAAT2qEN9Q
bulldog    (2022-01-11 21:47:06)
UK DEFRA, October 2010 EFs, Table 1b</t>
        </r>
      </text>
    </comment>
    <comment ref="C17" authorId="0" shapeId="0" xr:uid="{00000000-0006-0000-0700-00007D000000}">
      <text>
        <r>
          <rPr>
            <sz val="10"/>
            <color rgb="FF000000"/>
            <rFont val="Calibri"/>
            <family val="2"/>
            <scheme val="minor"/>
          </rPr>
          <t>======
ID#AAAAT2qENkA
bulldog    (2022-01-11 21:47:06)
UK DEFRA, October 2010 EFs, Table 1b</t>
        </r>
      </text>
    </comment>
    <comment ref="C18" authorId="0" shapeId="0" xr:uid="{00000000-0006-0000-0700-00004C000000}">
      <text>
        <r>
          <rPr>
            <sz val="10"/>
            <color rgb="FF000000"/>
            <rFont val="Calibri"/>
            <family val="2"/>
            <scheme val="minor"/>
          </rPr>
          <t>======
ID#AAAAT2qENzA
bulldog    (2022-01-11 21:47:06)
UK DEFRA, October 2010 EFs, Table 1b</t>
        </r>
      </text>
    </comment>
    <comment ref="C19" authorId="0" shapeId="0" xr:uid="{00000000-0006-0000-0700-00005D000000}">
      <text>
        <r>
          <rPr>
            <sz val="10"/>
            <color rgb="FF000000"/>
            <rFont val="Calibri"/>
            <family val="2"/>
            <scheme val="minor"/>
          </rPr>
          <t>======
ID#AAAAT2qENsI
bulldog    (2022-01-11 21:47:06)
UK DEFRA, October 2010 EFs, Table 1b</t>
        </r>
      </text>
    </comment>
    <comment ref="C20" authorId="0" shapeId="0" xr:uid="{00000000-0006-0000-0700-00006C000000}">
      <text>
        <r>
          <rPr>
            <sz val="10"/>
            <color rgb="FF000000"/>
            <rFont val="Calibri"/>
            <family val="2"/>
            <scheme val="minor"/>
          </rPr>
          <t>======
ID#AAAAT2qENow
bulldog    (2022-01-11 21:47:06)
UK DEFRA, October 2010 EFs, Table 1b</t>
        </r>
      </text>
    </comment>
    <comment ref="C21" authorId="0" shapeId="0" xr:uid="{00000000-0006-0000-0700-0000A3000000}">
      <text>
        <r>
          <rPr>
            <sz val="10"/>
            <color rgb="FF000000"/>
            <rFont val="Calibri"/>
            <family val="2"/>
            <scheme val="minor"/>
          </rPr>
          <t>======
ID#AAAAT2qENaU
bulldog    (2022-01-11 21:47:06)
UK DEFRA, October 2010 EFs, Table 1b</t>
        </r>
      </text>
    </comment>
    <comment ref="C22" authorId="0" shapeId="0" xr:uid="{00000000-0006-0000-0700-0000A1000000}">
      <text>
        <r>
          <rPr>
            <sz val="10"/>
            <color rgb="FF000000"/>
            <rFont val="Calibri"/>
            <family val="2"/>
            <scheme val="minor"/>
          </rPr>
          <t>======
ID#AAAAT2qENbU
bulldog    (2022-01-11 21:47:06)
UK DEFRA, October 2010 EFs, Table 1b</t>
        </r>
      </text>
    </comment>
    <comment ref="C23" authorId="0" shapeId="0" xr:uid="{00000000-0006-0000-0700-000084000000}">
      <text>
        <r>
          <rPr>
            <sz val="10"/>
            <color rgb="FF000000"/>
            <rFont val="Calibri"/>
            <family val="2"/>
            <scheme val="minor"/>
          </rPr>
          <t>======
ID#AAAAT2qENik
bulldog    (2022-01-11 21:47:06)
UK DEFRA, October 2010 EFs, Table 1b</t>
        </r>
      </text>
    </comment>
    <comment ref="D24" authorId="0" shapeId="0" xr:uid="{00000000-0006-0000-0700-000024000000}">
      <text>
        <r>
          <rPr>
            <sz val="10"/>
            <color rgb="FF000000"/>
            <rFont val="Calibri"/>
            <family val="2"/>
            <scheme val="minor"/>
          </rPr>
          <t>======
ID#AAAAT2qEN7A
bulldog    (2022-01-11 21:47:06)
Factor has not been revised since latest DEFRA guidance provides only LCA factors for biofuels</t>
        </r>
      </text>
    </comment>
    <comment ref="D25" authorId="0" shapeId="0" xr:uid="{00000000-0006-0000-0700-0000A7000000}">
      <text>
        <r>
          <rPr>
            <sz val="10"/>
            <color rgb="FF000000"/>
            <rFont val="Calibri"/>
            <family val="2"/>
            <scheme val="minor"/>
          </rPr>
          <t>======
ID#AAAAT2qENZQ
bulldog    (2022-01-11 21:47:06)
Factor has not been revised since latest DEFRA guidance provides only LCA factors for biofuels</t>
        </r>
      </text>
    </comment>
    <comment ref="C26" authorId="0" shapeId="0" xr:uid="{00000000-0006-0000-0700-0000C8000000}">
      <text>
        <r>
          <rPr>
            <sz val="10"/>
            <color rgb="FF000000"/>
            <rFont val="Calibri"/>
            <family val="2"/>
            <scheme val="minor"/>
          </rPr>
          <t>======
ID#AAAAT2mnGLU
bulldog    (2022-01-11 21:47:06)
Factor has not been revised since latest DEFRA guidance provides only LCA factors for biofuels</t>
        </r>
      </text>
    </comment>
    <comment ref="D26" authorId="0" shapeId="0" xr:uid="{00000000-0006-0000-0700-000059000000}">
      <text>
        <r>
          <rPr>
            <sz val="10"/>
            <color rgb="FF000000"/>
            <rFont val="Calibri"/>
            <family val="2"/>
            <scheme val="minor"/>
          </rPr>
          <t>======
ID#AAAAT2qENs8
bulldog    (2022-01-11 21:47:06)
Factor has not been revised since latest DEFRA guidance provides only LCA factors for biofuels</t>
        </r>
      </text>
    </comment>
    <comment ref="C27" authorId="0" shapeId="0" xr:uid="{00000000-0006-0000-0700-000070000000}">
      <text>
        <r>
          <rPr>
            <sz val="10"/>
            <color rgb="FF000000"/>
            <rFont val="Calibri"/>
            <family val="2"/>
            <scheme val="minor"/>
          </rPr>
          <t>======
ID#AAAAT2qENoQ
bulldog    (2022-01-11 21:47:06)
Factor has not been revised since latest DEFRA guidance provides only LCA factors for biofuels</t>
        </r>
      </text>
    </comment>
    <comment ref="D27" authorId="0" shapeId="0" xr:uid="{00000000-0006-0000-0700-00005F000000}">
      <text>
        <r>
          <rPr>
            <sz val="10"/>
            <color rgb="FF000000"/>
            <rFont val="Calibri"/>
            <family val="2"/>
            <scheme val="minor"/>
          </rPr>
          <t>======
ID#AAAAT2qENrc
     (2022-01-11 21:47:06)
Factor has not been revised since latest DEFRA guidance provides only LCA factors for biofuels</t>
        </r>
      </text>
    </comment>
    <comment ref="C28" authorId="0" shapeId="0" xr:uid="{00000000-0006-0000-0700-0000C3000000}">
      <text>
        <r>
          <rPr>
            <sz val="10"/>
            <color rgb="FF000000"/>
            <rFont val="Calibri"/>
            <family val="2"/>
            <scheme val="minor"/>
          </rPr>
          <t>======
ID#AAAAT2qENP8
bulldog    (2022-01-11 21:47:06)
Table B-2, US EPA Direct Emissions from Mobile Combustion Sources</t>
        </r>
      </text>
    </comment>
    <comment ref="C29" authorId="0" shapeId="0" xr:uid="{00000000-0006-0000-0700-0000DF000000}">
      <text>
        <r>
          <rPr>
            <sz val="10"/>
            <color rgb="FF000000"/>
            <rFont val="Calibri"/>
            <family val="2"/>
            <scheme val="minor"/>
          </rPr>
          <t>======
ID#AAAAT15e_E8
bulldog    (2022-01-11 21:47:05)
Table B-2, US EPA Direct Emissions from Mobile Combustion Sources</t>
        </r>
      </text>
    </comment>
    <comment ref="C30" authorId="0" shapeId="0" xr:uid="{00000000-0006-0000-0700-000001000000}">
      <text>
        <r>
          <rPr>
            <sz val="10"/>
            <color rgb="FF000000"/>
            <rFont val="Calibri"/>
            <family val="2"/>
            <scheme val="minor"/>
          </rPr>
          <t>======
ID#AAAAT2qEOEY
bulldog    (2022-01-11 21:47:06)
Table 5, US EPA Direct Emissions from Mobile Combustion Sources</t>
        </r>
      </text>
    </comment>
    <comment ref="C31" authorId="0" shapeId="0" xr:uid="{00000000-0006-0000-0700-000015000000}">
      <text>
        <r>
          <rPr>
            <sz val="10"/>
            <color rgb="FF000000"/>
            <rFont val="Calibri"/>
            <family val="2"/>
            <scheme val="minor"/>
          </rPr>
          <t>======
ID#AAAAT2qEN_k
bulldog    (2022-01-11 21:47:06)
Table 5, US EPA Direct Emissions from Mobile Combustion Sources</t>
        </r>
      </text>
    </comment>
    <comment ref="C32" authorId="0" shapeId="0" xr:uid="{00000000-0006-0000-0700-0000AD000000}">
      <text>
        <r>
          <rPr>
            <sz val="10"/>
            <color rgb="FF000000"/>
            <rFont val="Calibri"/>
            <family val="2"/>
            <scheme val="minor"/>
          </rPr>
          <t>======
ID#AAAAT2qENWQ
bulldog    (2022-01-11 21:47:06)
Table B-2, US EPA Direct Emissions from Mobile Combustion Sources</t>
        </r>
      </text>
    </comment>
    <comment ref="C33" authorId="0" shapeId="0" xr:uid="{00000000-0006-0000-0700-0000BF000000}">
      <text>
        <r>
          <rPr>
            <sz val="10"/>
            <color rgb="FF000000"/>
            <rFont val="Calibri"/>
            <family val="2"/>
            <scheme val="minor"/>
          </rPr>
          <t>======
ID#AAAAT2qENRU
bulldog    (2022-01-11 21:47:06)
Table B-3, US EPA Direct Emissions from Mobile Combustion Sources</t>
        </r>
      </text>
    </comment>
    <comment ref="C34" authorId="0" shapeId="0" xr:uid="{00000000-0006-0000-0700-000071000000}">
      <text>
        <r>
          <rPr>
            <sz val="10"/>
            <color rgb="FF000000"/>
            <rFont val="Calibri"/>
            <family val="2"/>
            <scheme val="minor"/>
          </rPr>
          <t>======
ID#AAAAT2qENoI
bulldog    (2022-01-11 21:47:06)
Table B-4, US EPA Direct Emissions from Mobile Combustion Sources</t>
        </r>
      </text>
    </comment>
    <comment ref="C35" authorId="0" shapeId="0" xr:uid="{00000000-0006-0000-0700-000045000000}">
      <text>
        <r>
          <rPr>
            <sz val="10"/>
            <color rgb="FF000000"/>
            <rFont val="Calibri"/>
            <family val="2"/>
            <scheme val="minor"/>
          </rPr>
          <t>======
ID#AAAAT2qENz8
bulldog    (2022-01-11 21:47:06)
Table B-5, US EPA Direct Emissions from Mobile Combustion Sources</t>
        </r>
      </text>
    </comment>
    <comment ref="D36" authorId="0" shapeId="0" xr:uid="{00000000-0006-0000-0700-00005A000000}">
      <text>
        <r>
          <rPr>
            <sz val="10"/>
            <color rgb="FF000000"/>
            <rFont val="Calibri"/>
            <family val="2"/>
            <scheme val="minor"/>
          </rPr>
          <t>======
ID#AAAAT2qENss
     (2022-01-11 21:47:06)
US EPA 'Direct Emissions from mobile combustion sources', p31</t>
        </r>
      </text>
    </comment>
    <comment ref="D37" authorId="0" shapeId="0" xr:uid="{00000000-0006-0000-0700-00004D000000}">
      <text>
        <r>
          <rPr>
            <sz val="10"/>
            <color rgb="FF000000"/>
            <rFont val="Calibri"/>
            <family val="2"/>
            <scheme val="minor"/>
          </rPr>
          <t>======
ID#AAAAT2qENyw
     (2022-01-11 21:47:06)
US EPA 'Direct Emissions from mobile combustion sources', p31</t>
        </r>
      </text>
    </comment>
    <comment ref="C38" authorId="0" shapeId="0" xr:uid="{00000000-0006-0000-0700-0000DA000000}">
      <text>
        <r>
          <rPr>
            <sz val="10"/>
            <color rgb="FF000000"/>
            <rFont val="Calibri"/>
            <family val="2"/>
            <scheme val="minor"/>
          </rPr>
          <t>======
ID#AAAAT15e_HM
     (2022-01-11 21:47:05)
Based on US EPA guidance "Direct Emissions from Mobile Combustion Sources"</t>
        </r>
      </text>
    </comment>
    <comment ref="C39" authorId="0" shapeId="0" xr:uid="{00000000-0006-0000-0700-0000C0000000}">
      <text>
        <r>
          <rPr>
            <sz val="10"/>
            <color rgb="FF000000"/>
            <rFont val="Calibri"/>
            <family val="2"/>
            <scheme val="minor"/>
          </rPr>
          <t>======
ID#AAAAT2qENQ0
     (2022-01-11 21:47:06)
Based on Table 1 (Fuel Use CO2 factors)</t>
        </r>
      </text>
    </comment>
    <comment ref="C44" authorId="0" shapeId="0" xr:uid="{00000000-0006-0000-0700-00001B000000}">
      <text>
        <r>
          <rPr>
            <sz val="10"/>
            <color rgb="FF000000"/>
            <rFont val="Calibri"/>
            <family val="2"/>
            <scheme val="minor"/>
          </rPr>
          <t>======
ID#AAAAT2qEN9Y
bulldog    (2022-01-11 21:47:06)
from p 24, US EPA Climate Leaders guidance "Direct Emissions from Mobile Combustion Sources"</t>
        </r>
      </text>
    </comment>
    <comment ref="F44" authorId="0" shapeId="0" xr:uid="{00000000-0006-0000-0700-000092000000}">
      <text>
        <r>
          <rPr>
            <sz val="10"/>
            <color rgb="FF000000"/>
            <rFont val="Calibri"/>
            <family val="2"/>
            <scheme val="minor"/>
          </rPr>
          <t>======
ID#AAAAT2qENeo
     (2022-01-11 21:47:06)
from p 24, US EPA Climate Leaders guidance "Direct Emissions from Mobile Combustion Sources"</t>
        </r>
      </text>
    </comment>
    <comment ref="C45" authorId="0" shapeId="0" xr:uid="{00000000-0006-0000-0700-000080000000}">
      <text>
        <r>
          <rPr>
            <sz val="10"/>
            <color rgb="FF000000"/>
            <rFont val="Calibri"/>
            <family val="2"/>
            <scheme val="minor"/>
          </rPr>
          <t>======
ID#AAAAT2qENjU
bulldog    (2022-01-11 21:47:06)
from p 24, US EPA Climate Leaders guidance "Direct Emissions from Mobile Combustion Sources"</t>
        </r>
      </text>
    </comment>
    <comment ref="F45" authorId="0" shapeId="0" xr:uid="{00000000-0006-0000-0700-000043000000}">
      <text>
        <r>
          <rPr>
            <sz val="10"/>
            <color rgb="FF000000"/>
            <rFont val="Calibri"/>
            <family val="2"/>
            <scheme val="minor"/>
          </rPr>
          <t>======
ID#AAAAT2qEN0k
bulldog    (2022-01-11 21:47:06)
from p 24, US EPA Climate Leaders guidance "Direct Emissions from Mobile Combustion Sources"</t>
        </r>
      </text>
    </comment>
    <comment ref="C46" authorId="0" shapeId="0" xr:uid="{00000000-0006-0000-0700-000094000000}">
      <text>
        <r>
          <rPr>
            <sz val="10"/>
            <color rgb="FF000000"/>
            <rFont val="Calibri"/>
            <family val="2"/>
            <scheme val="minor"/>
          </rPr>
          <t>======
ID#AAAAT2qENeY
bulldog    (2022-01-11 21:47:06)
from p 24, US EPA Climate Leaders guidance "Direct Emissions from Mobile Combustion Sources"</t>
        </r>
      </text>
    </comment>
    <comment ref="F46" authorId="0" shapeId="0" xr:uid="{00000000-0006-0000-0700-000034000000}">
      <text>
        <r>
          <rPr>
            <sz val="10"/>
            <color rgb="FF000000"/>
            <rFont val="Calibri"/>
            <family val="2"/>
            <scheme val="minor"/>
          </rPr>
          <t>======
ID#AAAAT2qEN4E
bulldog    (2022-01-11 21:47:06)
from p 24, US EPA Climate Leaders guidance "Direct Emissions from Mobile Combustion Sources"</t>
        </r>
      </text>
    </comment>
    <comment ref="C47" authorId="0" shapeId="0" xr:uid="{00000000-0006-0000-0700-00003C000000}">
      <text>
        <r>
          <rPr>
            <sz val="10"/>
            <color rgb="FF000000"/>
            <rFont val="Calibri"/>
            <family val="2"/>
            <scheme val="minor"/>
          </rPr>
          <t>======
ID#AAAAT2qEN2g
bulldog    (2022-01-11 21:47:06)
from p 24, US EPA Climate Leaders guidance "Direct Emissions from Mobile Combustion Sources"</t>
        </r>
      </text>
    </comment>
    <comment ref="F47" authorId="0" shapeId="0" xr:uid="{00000000-0006-0000-0700-0000C4000000}">
      <text>
        <r>
          <rPr>
            <sz val="10"/>
            <color rgb="FF000000"/>
            <rFont val="Calibri"/>
            <family val="2"/>
            <scheme val="minor"/>
          </rPr>
          <t>======
ID#AAAAT2mnGNw
bulldog    (2022-01-11 21:47:06)
from p 24, US EPA Climate Leaders guidance "Direct Emissions from Mobile Combustion Sources"</t>
        </r>
      </text>
    </comment>
    <comment ref="C48" authorId="0" shapeId="0" xr:uid="{00000000-0006-0000-0700-000081000000}">
      <text>
        <r>
          <rPr>
            <sz val="10"/>
            <color rgb="FF000000"/>
            <rFont val="Calibri"/>
            <family val="2"/>
            <scheme val="minor"/>
          </rPr>
          <t>======
ID#AAAAT2qENjI
bulldog    (2022-01-11 21:47:06)
from p 24, US EPA Climate Leaders guidance "Direct Emissions from Mobile Combustion Sources"</t>
        </r>
      </text>
    </comment>
    <comment ref="F48" authorId="0" shapeId="0" xr:uid="{00000000-0006-0000-0700-0000B5000000}">
      <text>
        <r>
          <rPr>
            <sz val="10"/>
            <color rgb="FF000000"/>
            <rFont val="Calibri"/>
            <family val="2"/>
            <scheme val="minor"/>
          </rPr>
          <t>======
ID#AAAAT2qENUs
bulldog    (2022-01-11 21:47:06)
from p 24, US EPA Climate Leaders guidance "Direct Emissions from Mobile Combustion Sources"</t>
        </r>
      </text>
    </comment>
    <comment ref="C49" authorId="0" shapeId="0" xr:uid="{00000000-0006-0000-0700-00008C000000}">
      <text>
        <r>
          <rPr>
            <sz val="10"/>
            <color rgb="FF000000"/>
            <rFont val="Calibri"/>
            <family val="2"/>
            <scheme val="minor"/>
          </rPr>
          <t>======
ID#AAAAT2qENgU
bulldog    (2022-01-11 21:47:06)
from p 24, US EPA Climate Leaders guidance "Direct Emissions from Mobile Combustion Sources"</t>
        </r>
      </text>
    </comment>
    <comment ref="F49" authorId="0" shapeId="0" xr:uid="{00000000-0006-0000-0700-0000B8000000}">
      <text>
        <r>
          <rPr>
            <sz val="10"/>
            <color rgb="FF000000"/>
            <rFont val="Calibri"/>
            <family val="2"/>
            <scheme val="minor"/>
          </rPr>
          <t>======
ID#AAAAT2qENTg
bulldog    (2022-01-11 21:47:06)
from p 24, US EPA Climate Leaders guidance "Direct Emissions from Mobile Combustion Sources"</t>
        </r>
      </text>
    </comment>
    <comment ref="C50" authorId="0" shapeId="0" xr:uid="{00000000-0006-0000-0700-00000E000000}">
      <text>
        <r>
          <rPr>
            <sz val="10"/>
            <color rgb="FF000000"/>
            <rFont val="Calibri"/>
            <family val="2"/>
            <scheme val="minor"/>
          </rPr>
          <t>======
ID#AAAAT2qEOBA
bulldog    (2022-01-11 21:47:06)
from p 24, US EPA Climate Leaders guidance "Direct Emissions from Mobile Combustion Sources"</t>
        </r>
      </text>
    </comment>
    <comment ref="F50" authorId="0" shapeId="0" xr:uid="{00000000-0006-0000-0700-00002E000000}">
      <text>
        <r>
          <rPr>
            <sz val="10"/>
            <color rgb="FF000000"/>
            <rFont val="Calibri"/>
            <family val="2"/>
            <scheme val="minor"/>
          </rPr>
          <t>======
ID#AAAAT2qEN5U
bulldog    (2022-01-11 21:47:06)
from p 24, US EPA Climate Leaders guidance "Direct Emissions from Mobile Combustion Sources"</t>
        </r>
      </text>
    </comment>
    <comment ref="C51" authorId="0" shapeId="0" xr:uid="{00000000-0006-0000-0700-00006A000000}">
      <text>
        <r>
          <rPr>
            <sz val="10"/>
            <color rgb="FF000000"/>
            <rFont val="Calibri"/>
            <family val="2"/>
            <scheme val="minor"/>
          </rPr>
          <t>======
ID#AAAAT2qENpQ
bulldog    (2022-01-11 21:47:06)
from p 24, US EPA Climate Leaders guidance "Direct Emissions from Mobile Combustion Sources"</t>
        </r>
      </text>
    </comment>
    <comment ref="F51" authorId="0" shapeId="0" xr:uid="{00000000-0006-0000-0700-000040000000}">
      <text>
        <r>
          <rPr>
            <sz val="10"/>
            <color rgb="FF000000"/>
            <rFont val="Calibri"/>
            <family val="2"/>
            <scheme val="minor"/>
          </rPr>
          <t>======
ID#AAAAT2qEN08
bulldog    (2022-01-11 21:47:06)
bulldog:
from p 24, US EPA Climate Leaders guidance "Direct Emissions from Mobile Combustion Sources"</t>
        </r>
      </text>
    </comment>
    <comment ref="C52" authorId="0" shapeId="0" xr:uid="{00000000-0006-0000-0700-000057000000}">
      <text>
        <r>
          <rPr>
            <sz val="10"/>
            <color rgb="FF000000"/>
            <rFont val="Calibri"/>
            <family val="2"/>
            <scheme val="minor"/>
          </rPr>
          <t>======
ID#AAAAT2qENtM
bulldog    (2022-01-11 21:47:06)
from p 24, US EPA Climate Leaders guidance "Direct Emissions from Mobile Combustion Sources"</t>
        </r>
      </text>
    </comment>
    <comment ref="F52" authorId="0" shapeId="0" xr:uid="{00000000-0006-0000-0700-000077000000}">
      <text>
        <r>
          <rPr>
            <sz val="10"/>
            <color rgb="FF000000"/>
            <rFont val="Calibri"/>
            <family val="2"/>
            <scheme val="minor"/>
          </rPr>
          <t>======
ID#AAAAT2qENmY
bulldog    (2022-01-11 21:47:06)
bulldog:
from p 24, US EPA Climate Leaders guidance "Direct Emissions from Mobile Combustion Sources"</t>
        </r>
      </text>
    </comment>
    <comment ref="C53" authorId="0" shapeId="0" xr:uid="{00000000-0006-0000-0700-000087000000}">
      <text>
        <r>
          <rPr>
            <sz val="10"/>
            <color rgb="FF000000"/>
            <rFont val="Calibri"/>
            <family val="2"/>
            <scheme val="minor"/>
          </rPr>
          <t>======
ID#AAAAT2qENh8
bulldog    (2022-01-11 21:47:06)
from p 24, US EPA Climate Leaders guidance "Direct Emissions from Mobile Combustion Sources"</t>
        </r>
      </text>
    </comment>
    <comment ref="F53" authorId="0" shapeId="0" xr:uid="{00000000-0006-0000-0700-0000BA000000}">
      <text>
        <r>
          <rPr>
            <sz val="10"/>
            <color rgb="FF000000"/>
            <rFont val="Calibri"/>
            <family val="2"/>
            <scheme val="minor"/>
          </rPr>
          <t>======
ID#AAAAT2qENTM
bulldog    (2022-01-11 21:47:06)
bulldog:
from p 24, US EPA Climate Leaders guidance "Direct Emissions from Mobile Combustion Sources"</t>
        </r>
      </text>
    </comment>
    <comment ref="C56" authorId="0" shapeId="0" xr:uid="{00000000-0006-0000-0700-0000CA000000}">
      <text>
        <r>
          <rPr>
            <sz val="10"/>
            <color rgb="FF000000"/>
            <rFont val="Calibri"/>
            <family val="2"/>
            <scheme val="minor"/>
          </rPr>
          <t>======
ID#AAAAT2mnGKo
     (2022-01-11 21:47:06)
from p 24, US EPA Climate Leaders guidance "Direct Emissions from Mobile Combustion Sources"</t>
        </r>
      </text>
    </comment>
    <comment ref="F56" authorId="0" shapeId="0" xr:uid="{00000000-0006-0000-0700-000028000000}">
      <text>
        <r>
          <rPr>
            <sz val="10"/>
            <color rgb="FF000000"/>
            <rFont val="Calibri"/>
            <family val="2"/>
            <scheme val="minor"/>
          </rPr>
          <t>======
ID#AAAAT2qEN6g
     (2022-01-11 21:47:06)
Based on Table 2 (Fuel Use CH4/N2O factors)</t>
        </r>
      </text>
    </comment>
    <comment ref="C57" authorId="0" shapeId="0" xr:uid="{00000000-0006-0000-0700-00009D000000}">
      <text>
        <r>
          <rPr>
            <sz val="10"/>
            <color rgb="FF000000"/>
            <rFont val="Calibri"/>
            <family val="2"/>
            <scheme val="minor"/>
          </rPr>
          <t>======
ID#AAAAT2qENcU
     (2022-01-11 21:47:06)
from p 24, US EPA Climate Leaders guidance "Direct Emissions from Mobile Combustion Sources"</t>
        </r>
      </text>
    </comment>
    <comment ref="F57" authorId="0" shapeId="0" xr:uid="{00000000-0006-0000-0700-0000E6000000}">
      <text>
        <r>
          <rPr>
            <sz val="10"/>
            <color rgb="FF000000"/>
            <rFont val="Calibri"/>
            <family val="2"/>
            <scheme val="minor"/>
          </rPr>
          <t>======
ID#AAAAT15e_C0
     (2022-01-11 21:47:05)
Based on Table 2 (Fuel Use CH4/N2O factors)</t>
        </r>
      </text>
    </comment>
    <comment ref="C58" authorId="0" shapeId="0" xr:uid="{00000000-0006-0000-0700-00006E000000}">
      <text>
        <r>
          <rPr>
            <sz val="10"/>
            <color rgb="FF000000"/>
            <rFont val="Calibri"/>
            <family val="2"/>
            <scheme val="minor"/>
          </rPr>
          <t>======
ID#AAAAT2qENoo
     (2022-01-11 21:47:06)
from p 24, US EPA Climate Leaders guidance "Direct Emissions from Mobile Combustion Sources"</t>
        </r>
      </text>
    </comment>
    <comment ref="F58" authorId="0" shapeId="0" xr:uid="{00000000-0006-0000-0700-000007000000}">
      <text>
        <r>
          <rPr>
            <sz val="10"/>
            <color rgb="FF000000"/>
            <rFont val="Calibri"/>
            <family val="2"/>
            <scheme val="minor"/>
          </rPr>
          <t>======
ID#AAAAT2qEODE
     (2022-01-11 21:47:06)
Based on Table 2 (Fuel Use CH4/N2O factors)</t>
        </r>
      </text>
    </comment>
    <comment ref="C59" authorId="0" shapeId="0" xr:uid="{00000000-0006-0000-0700-000075000000}">
      <text>
        <r>
          <rPr>
            <sz val="10"/>
            <color rgb="FF000000"/>
            <rFont val="Calibri"/>
            <family val="2"/>
            <scheme val="minor"/>
          </rPr>
          <t>======
ID#AAAAT2qENng
     (2022-01-11 21:47:06)
from p 24, US EPA Climate Leaders guidance "Direct Emissions from Mobile Combustion Sources"</t>
        </r>
      </text>
    </comment>
    <comment ref="F59" authorId="0" shapeId="0" xr:uid="{00000000-0006-0000-0700-0000BC000000}">
      <text>
        <r>
          <rPr>
            <sz val="10"/>
            <color rgb="FF000000"/>
            <rFont val="Calibri"/>
            <family val="2"/>
            <scheme val="minor"/>
          </rPr>
          <t>======
ID#AAAAT2qENSs
     (2022-01-11 21:47:06)
Based on Table 2 (Fuel Use CH4/N2O factors)</t>
        </r>
      </text>
    </comment>
    <comment ref="C60" authorId="0" shapeId="0" xr:uid="{00000000-0006-0000-0700-0000D5000000}">
      <text>
        <r>
          <rPr>
            <sz val="10"/>
            <color rgb="FF000000"/>
            <rFont val="Calibri"/>
            <family val="2"/>
            <scheme val="minor"/>
          </rPr>
          <t>======
ID#AAAAT15e_IU
     (2022-01-11 21:47:06)
from p 24, US EPA Climate Leaders guidance "Direct Emissions from Mobile Combustion Sources"</t>
        </r>
      </text>
    </comment>
    <comment ref="F60" authorId="0" shapeId="0" xr:uid="{00000000-0006-0000-0700-0000B6000000}">
      <text>
        <r>
          <rPr>
            <sz val="10"/>
            <color rgb="FF000000"/>
            <rFont val="Calibri"/>
            <family val="2"/>
            <scheme val="minor"/>
          </rPr>
          <t>======
ID#AAAAT2qENUg
     (2022-01-11 21:47:06)
Based on Table 2 (Fuel Use CH4/N2O factors)</t>
        </r>
      </text>
    </comment>
    <comment ref="C61" authorId="0" shapeId="0" xr:uid="{00000000-0006-0000-0700-0000A0000000}">
      <text>
        <r>
          <rPr>
            <sz val="10"/>
            <color rgb="FF000000"/>
            <rFont val="Calibri"/>
            <family val="2"/>
            <scheme val="minor"/>
          </rPr>
          <t>======
ID#AAAAT2qENbY
     (2022-01-11 21:47:06)
Derived by multiplying the CH4/N2O emission factors with the MPG (both from Table 5)</t>
        </r>
      </text>
    </comment>
    <comment ref="F61" authorId="0" shapeId="0" xr:uid="{00000000-0006-0000-0700-0000C7000000}">
      <text>
        <r>
          <rPr>
            <sz val="10"/>
            <color rgb="FF000000"/>
            <rFont val="Calibri"/>
            <family val="2"/>
            <scheme val="minor"/>
          </rPr>
          <t>======
ID#AAAAT2mnGLo
     (2022-01-11 21:47:06)
Derived by multiplying the CH4/N2O emission factors with the MPG (both from Table 5)</t>
        </r>
      </text>
    </comment>
    <comment ref="C62" authorId="0" shapeId="0" xr:uid="{00000000-0006-0000-0700-00003B000000}">
      <text>
        <r>
          <rPr>
            <sz val="10"/>
            <color rgb="FF000000"/>
            <rFont val="Calibri"/>
            <family val="2"/>
            <scheme val="minor"/>
          </rPr>
          <t>======
ID#AAAAT2qEN2s
     (2022-01-11 21:47:06)
Derived by multiplying the CH4/N2O emission factors with the MPG (both from Table 5)</t>
        </r>
      </text>
    </comment>
    <comment ref="F62" authorId="0" shapeId="0" xr:uid="{00000000-0006-0000-0700-000078000000}">
      <text>
        <r>
          <rPr>
            <sz val="10"/>
            <color rgb="FF000000"/>
            <rFont val="Calibri"/>
            <family val="2"/>
            <scheme val="minor"/>
          </rPr>
          <t>======
ID#AAAAT2qENlw
     (2022-01-11 21:47:06)
Derived by multiplying the CH4/N2O emission factors with the MPG (both from Table 5)</t>
        </r>
      </text>
    </comment>
    <comment ref="C63" authorId="0" shapeId="0" xr:uid="{00000000-0006-0000-0700-00002D000000}">
      <text>
        <r>
          <rPr>
            <sz val="10"/>
            <color rgb="FF000000"/>
            <rFont val="Calibri"/>
            <family val="2"/>
            <scheme val="minor"/>
          </rPr>
          <t>======
ID#AAAAT2qEN5c
     (2022-01-11 21:47:06)
Derived by multiplying the CH4/N2O emission factors with the MPG (both from Table 5)</t>
        </r>
      </text>
    </comment>
    <comment ref="F63" authorId="0" shapeId="0" xr:uid="{00000000-0006-0000-0700-000053000000}">
      <text>
        <r>
          <rPr>
            <sz val="10"/>
            <color rgb="FF000000"/>
            <rFont val="Calibri"/>
            <family val="2"/>
            <scheme val="minor"/>
          </rPr>
          <t>======
ID#AAAAT2qENw8
     (2022-01-11 21:47:06)
Derived by multiplying the CH4/N2O emission factors with the MPG (both from Table 5)</t>
        </r>
      </text>
    </comment>
    <comment ref="C64" authorId="0" shapeId="0" xr:uid="{00000000-0006-0000-0700-0000DD000000}">
      <text>
        <r>
          <rPr>
            <sz val="10"/>
            <color rgb="FF000000"/>
            <rFont val="Calibri"/>
            <family val="2"/>
            <scheme val="minor"/>
          </rPr>
          <t>======
ID#AAAAT15e_F8
     (2022-01-11 21:47:05)
Derived by multiplying the CH4/N2O emission factors with the MPG (both from Table 5)</t>
        </r>
      </text>
    </comment>
    <comment ref="F64" authorId="0" shapeId="0" xr:uid="{00000000-0006-0000-0700-000058000000}">
      <text>
        <r>
          <rPr>
            <sz val="10"/>
            <color rgb="FF000000"/>
            <rFont val="Calibri"/>
            <family val="2"/>
            <scheme val="minor"/>
          </rPr>
          <t>======
ID#AAAAT2qENtE
     (2022-01-11 21:47:06)
Derived by multiplying the CH4/N2O emission factors with the MPG (both from Table 5)</t>
        </r>
      </text>
    </comment>
    <comment ref="C65" authorId="0" shapeId="0" xr:uid="{00000000-0006-0000-0700-000051000000}">
      <text>
        <r>
          <rPr>
            <sz val="10"/>
            <color rgb="FF000000"/>
            <rFont val="Calibri"/>
            <family val="2"/>
            <scheme val="minor"/>
          </rPr>
          <t>======
ID#AAAAT2qENxE
     (2022-01-11 21:47:06)
Derived by multiplying the CH4/N2O emission factors with the MPG (both from Table 5)</t>
        </r>
      </text>
    </comment>
    <comment ref="F65" authorId="0" shapeId="0" xr:uid="{00000000-0006-0000-0700-000031000000}">
      <text>
        <r>
          <rPr>
            <sz val="10"/>
            <color rgb="FF000000"/>
            <rFont val="Calibri"/>
            <family val="2"/>
            <scheme val="minor"/>
          </rPr>
          <t>======
ID#AAAAT2qEN4k
     (2022-01-11 21:47:06)
Derived by multiplying the CH4/N2O emission factors with the MPG (both from Table 5)</t>
        </r>
      </text>
    </comment>
    <comment ref="C66" authorId="0" shapeId="0" xr:uid="{00000000-0006-0000-0700-000029000000}">
      <text>
        <r>
          <rPr>
            <sz val="10"/>
            <color rgb="FF000000"/>
            <rFont val="Calibri"/>
            <family val="2"/>
            <scheme val="minor"/>
          </rPr>
          <t>======
ID#AAAAT2qEN6M
     (2022-01-11 21:47:06)
Derived by multiplying the CH4/N2O emission factors with the MPG (both from Table 5)</t>
        </r>
      </text>
    </comment>
    <comment ref="F66" authorId="0" shapeId="0" xr:uid="{00000000-0006-0000-0700-0000B2000000}">
      <text>
        <r>
          <rPr>
            <sz val="10"/>
            <color rgb="FF000000"/>
            <rFont val="Calibri"/>
            <family val="2"/>
            <scheme val="minor"/>
          </rPr>
          <t>======
ID#AAAAT2qENVE
     (2022-01-11 21:47:06)
Derived by multiplying the CH4/N2O emission factors with the MPG (both from Table 5)</t>
        </r>
      </text>
    </comment>
    <comment ref="C67" authorId="0" shapeId="0" xr:uid="{00000000-0006-0000-0700-000033000000}">
      <text>
        <r>
          <rPr>
            <sz val="10"/>
            <color rgb="FF000000"/>
            <rFont val="Calibri"/>
            <family val="2"/>
            <scheme val="minor"/>
          </rPr>
          <t>======
ID#AAAAT2qEN4Q
     (2022-01-11 21:47:06)
Derived by multiplying the CH4/N2O emission factors with the MPG (both from Table 5)</t>
        </r>
      </text>
    </comment>
    <comment ref="F67" authorId="0" shapeId="0" xr:uid="{00000000-0006-0000-0700-0000B4000000}">
      <text>
        <r>
          <rPr>
            <sz val="10"/>
            <color rgb="FF000000"/>
            <rFont val="Calibri"/>
            <family val="2"/>
            <scheme val="minor"/>
          </rPr>
          <t>======
ID#AAAAT2qENU0
     (2022-01-11 21:47:06)
Derived by multiplying the CH4/N2O emission factors with the MPG (both from Table 5)</t>
        </r>
      </text>
    </comment>
    <comment ref="C68" authorId="0" shapeId="0" xr:uid="{00000000-0006-0000-0700-00002F000000}">
      <text>
        <r>
          <rPr>
            <sz val="10"/>
            <color rgb="FF000000"/>
            <rFont val="Calibri"/>
            <family val="2"/>
            <scheme val="minor"/>
          </rPr>
          <t>======
ID#AAAAT2qEN5E
     (2022-01-11 21:47:06)
Derived by multiplying the CH4/N2O emission factors with the MPG (both from Table 5)</t>
        </r>
      </text>
    </comment>
    <comment ref="F68" authorId="0" shapeId="0" xr:uid="{00000000-0006-0000-0700-0000B7000000}">
      <text>
        <r>
          <rPr>
            <sz val="10"/>
            <color rgb="FF000000"/>
            <rFont val="Calibri"/>
            <family val="2"/>
            <scheme val="minor"/>
          </rPr>
          <t>======
ID#AAAAT2qENUY
     (2022-01-11 21:47:06)
Derived by multiplying the CH4/N2O emission factors with the MPG (both from Table 5)</t>
        </r>
      </text>
    </comment>
    <comment ref="C69" authorId="0" shapeId="0" xr:uid="{00000000-0006-0000-0700-0000B1000000}">
      <text>
        <r>
          <rPr>
            <sz val="10"/>
            <color rgb="FF000000"/>
            <rFont val="Calibri"/>
            <family val="2"/>
            <scheme val="minor"/>
          </rPr>
          <t>======
ID#AAAAT2qENVg
     (2022-01-11 21:47:06)
Derived by multiplying the CH4/N2O emission factors with the MPG (both from Table 5)</t>
        </r>
      </text>
    </comment>
    <comment ref="F69" authorId="0" shapeId="0" xr:uid="{00000000-0006-0000-0700-000041000000}">
      <text>
        <r>
          <rPr>
            <sz val="10"/>
            <color rgb="FF000000"/>
            <rFont val="Calibri"/>
            <family val="2"/>
            <scheme val="minor"/>
          </rPr>
          <t>======
ID#AAAAT2qEN04
     (2022-01-11 21:47:06)
Derived by multiplying the CH4/N2O emission factors with the MPG (both from Table 5)</t>
        </r>
      </text>
    </comment>
    <comment ref="C70" authorId="0" shapeId="0" xr:uid="{00000000-0006-0000-0700-000098000000}">
      <text>
        <r>
          <rPr>
            <sz val="10"/>
            <color rgb="FF000000"/>
            <rFont val="Calibri"/>
            <family val="2"/>
            <scheme val="minor"/>
          </rPr>
          <t>======
ID#AAAAT2qENdk
     (2022-01-11 21:47:06)
Derived by multiplying the CH4/N2O emission factors with the MPG (both from Table 5)</t>
        </r>
      </text>
    </comment>
    <comment ref="F70" authorId="0" shapeId="0" xr:uid="{00000000-0006-0000-0700-0000C5000000}">
      <text>
        <r>
          <rPr>
            <sz val="10"/>
            <color rgb="FF000000"/>
            <rFont val="Calibri"/>
            <family val="2"/>
            <scheme val="minor"/>
          </rPr>
          <t>======
ID#AAAAT2mnGNs
     (2022-01-11 21:47:06)
Derived by multiplying the CH4/N2O emission factors with the MPG (both from Table 5)</t>
        </r>
      </text>
    </comment>
    <comment ref="C71" authorId="0" shapeId="0" xr:uid="{00000000-0006-0000-0700-00007B000000}">
      <text>
        <r>
          <rPr>
            <sz val="10"/>
            <color rgb="FF000000"/>
            <rFont val="Calibri"/>
            <family val="2"/>
            <scheme val="minor"/>
          </rPr>
          <t>======
ID#AAAAT2qENk0
     (2022-01-11 21:47:06)
Derived by multiplying the CH4/N2O emission factors with the MPG (both from Table 5)</t>
        </r>
      </text>
    </comment>
    <comment ref="F71" authorId="0" shapeId="0" xr:uid="{00000000-0006-0000-0700-00006B000000}">
      <text>
        <r>
          <rPr>
            <sz val="10"/>
            <color rgb="FF000000"/>
            <rFont val="Calibri"/>
            <family val="2"/>
            <scheme val="minor"/>
          </rPr>
          <t>======
ID#AAAAT2qENpI
     (2022-01-11 21:47:06)
Derived by multiplying the CH4/N2O emission factors with the MPG (both from Table 5)</t>
        </r>
      </text>
    </comment>
    <comment ref="C72" authorId="0" shapeId="0" xr:uid="{00000000-0006-0000-0700-0000D7000000}">
      <text>
        <r>
          <rPr>
            <sz val="10"/>
            <color rgb="FF000000"/>
            <rFont val="Calibri"/>
            <family val="2"/>
            <scheme val="minor"/>
          </rPr>
          <t>======
ID#AAAAT15e_Ho
     (2022-01-11 21:47:05)
Derived by multiplying the CH4/N2O emission factors with the MPG (both from Table 5)</t>
        </r>
      </text>
    </comment>
    <comment ref="F72" authorId="0" shapeId="0" xr:uid="{00000000-0006-0000-0700-0000C1000000}">
      <text>
        <r>
          <rPr>
            <sz val="10"/>
            <color rgb="FF000000"/>
            <rFont val="Calibri"/>
            <family val="2"/>
            <scheme val="minor"/>
          </rPr>
          <t>======
ID#AAAAT2qENQo
     (2022-01-11 21:47:06)
Derived by multiplying the CH4/N2O emission factors with the MPG (both from Table 5)</t>
        </r>
      </text>
    </comment>
    <comment ref="C73" authorId="0" shapeId="0" xr:uid="{00000000-0006-0000-0700-000055000000}">
      <text>
        <r>
          <rPr>
            <sz val="10"/>
            <color rgb="FF000000"/>
            <rFont val="Calibri"/>
            <family val="2"/>
            <scheme val="minor"/>
          </rPr>
          <t>======
ID#AAAAT2qENvo
     (2022-01-11 21:47:06)
Derived by multiplying the CH4/N2O emission factors with the MPG (both from Table 5)</t>
        </r>
      </text>
    </comment>
    <comment ref="F73" authorId="0" shapeId="0" xr:uid="{00000000-0006-0000-0700-000068000000}">
      <text>
        <r>
          <rPr>
            <sz val="10"/>
            <color rgb="FF000000"/>
            <rFont val="Calibri"/>
            <family val="2"/>
            <scheme val="minor"/>
          </rPr>
          <t>======
ID#AAAAT2qENps
     (2022-01-11 21:47:06)
Derived by multiplying the CH4/N2O emission factors with the MPG (both from Table 5)</t>
        </r>
      </text>
    </comment>
    <comment ref="C74" authorId="0" shapeId="0" xr:uid="{00000000-0006-0000-0700-0000BD000000}">
      <text>
        <r>
          <rPr>
            <sz val="10"/>
            <color rgb="FF000000"/>
            <rFont val="Calibri"/>
            <family val="2"/>
            <scheme val="minor"/>
          </rPr>
          <t>======
ID#AAAAT2qENR8
     (2022-01-11 21:47:06)
Derived by multiplying the CH4/N2O emission factors with the MPG (both from Table 5)</t>
        </r>
      </text>
    </comment>
    <comment ref="F74" authorId="0" shapeId="0" xr:uid="{00000000-0006-0000-0700-000005000000}">
      <text>
        <r>
          <rPr>
            <sz val="10"/>
            <color rgb="FF000000"/>
            <rFont val="Calibri"/>
            <family val="2"/>
            <scheme val="minor"/>
          </rPr>
          <t>======
ID#AAAAT2qEODk
     (2022-01-11 21:47:06)
Derived by multiplying the CH4/N2O emission factors with the MPG (both from Table 5)</t>
        </r>
      </text>
    </comment>
    <comment ref="C75" authorId="0" shapeId="0" xr:uid="{00000000-0006-0000-0700-000060000000}">
      <text>
        <r>
          <rPr>
            <sz val="10"/>
            <color rgb="FF000000"/>
            <rFont val="Calibri"/>
            <family val="2"/>
            <scheme val="minor"/>
          </rPr>
          <t>======
ID#AAAAT2qENrI
     (2022-01-11 21:47:06)
Derived by multiplying the CH4/N2O emission factors with the MPG (both from Table 5)</t>
        </r>
      </text>
    </comment>
    <comment ref="F75" authorId="0" shapeId="0" xr:uid="{00000000-0006-0000-0700-000021000000}">
      <text>
        <r>
          <rPr>
            <sz val="10"/>
            <color rgb="FF000000"/>
            <rFont val="Calibri"/>
            <family val="2"/>
            <scheme val="minor"/>
          </rPr>
          <t>======
ID#AAAAT2qEN7w
     (2022-01-11 21:47:06)
Derived by multiplying the CH4/N2O emission factors with the MPG (both from Table 5)</t>
        </r>
      </text>
    </comment>
    <comment ref="C76" authorId="0" shapeId="0" xr:uid="{00000000-0006-0000-0700-00009A000000}">
      <text>
        <r>
          <rPr>
            <sz val="10"/>
            <color rgb="FF000000"/>
            <rFont val="Calibri"/>
            <family val="2"/>
            <scheme val="minor"/>
          </rPr>
          <t>======
ID#AAAAT2qENc4
     (2022-01-11 21:47:06)
Derived by multiplying the CH4/N2O emission factors with the MPG (both from Table 5)</t>
        </r>
      </text>
    </comment>
    <comment ref="F76" authorId="0" shapeId="0" xr:uid="{00000000-0006-0000-0700-0000CB000000}">
      <text>
        <r>
          <rPr>
            <sz val="10"/>
            <color rgb="FF000000"/>
            <rFont val="Calibri"/>
            <family val="2"/>
            <scheme val="minor"/>
          </rPr>
          <t>======
ID#AAAAT2mnGKg
     (2022-01-11 21:47:06)
Derived by multiplying the CH4/N2O emission factors with the MPG (both from Table 5)</t>
        </r>
      </text>
    </comment>
    <comment ref="C77" authorId="0" shapeId="0" xr:uid="{00000000-0006-0000-0700-0000DE000000}">
      <text>
        <r>
          <rPr>
            <sz val="10"/>
            <color rgb="FF000000"/>
            <rFont val="Calibri"/>
            <family val="2"/>
            <scheme val="minor"/>
          </rPr>
          <t>======
ID#AAAAT15e_FA
     (2022-01-11 21:47:05)
Derived by multiplying the CH4/N2O emission factors with the MPG (both from Table 5)</t>
        </r>
      </text>
    </comment>
    <comment ref="F77" authorId="0" shapeId="0" xr:uid="{00000000-0006-0000-0700-0000CC000000}">
      <text>
        <r>
          <rPr>
            <sz val="10"/>
            <color rgb="FF000000"/>
            <rFont val="Calibri"/>
            <family val="2"/>
            <scheme val="minor"/>
          </rPr>
          <t>======
ID#AAAAT2mnGKk
     (2022-01-11 21:47:06)
Derived by multiplying the CH4/N2O emission factors with the MPG (both from Table 5)</t>
        </r>
      </text>
    </comment>
    <comment ref="C78" authorId="0" shapeId="0" xr:uid="{00000000-0006-0000-0700-000067000000}">
      <text>
        <r>
          <rPr>
            <sz val="10"/>
            <color rgb="FF000000"/>
            <rFont val="Calibri"/>
            <family val="2"/>
            <scheme val="minor"/>
          </rPr>
          <t>======
ID#AAAAT2qENp8
     (2022-01-11 21:47:06)
Derived by multiplying the CH4/N2O emission factors with the MPG (both from Table 5)</t>
        </r>
      </text>
    </comment>
    <comment ref="F78" authorId="0" shapeId="0" xr:uid="{00000000-0006-0000-0700-00000D000000}">
      <text>
        <r>
          <rPr>
            <sz val="10"/>
            <color rgb="FF000000"/>
            <rFont val="Calibri"/>
            <family val="2"/>
            <scheme val="minor"/>
          </rPr>
          <t>======
ID#AAAAT2qEOBo
     (2022-01-11 21:47:06)
Derived by multiplying the CH4/N2O emission factors with the MPG (both from Table 5)</t>
        </r>
      </text>
    </comment>
    <comment ref="C79" authorId="0" shapeId="0" xr:uid="{00000000-0006-0000-0700-0000BB000000}">
      <text>
        <r>
          <rPr>
            <sz val="10"/>
            <color rgb="FF000000"/>
            <rFont val="Calibri"/>
            <family val="2"/>
            <scheme val="minor"/>
          </rPr>
          <t>======
ID#AAAAT2qENTE
     (2022-01-11 21:47:06)
Derived by multiplying the CH4/N2O emission factors with the MPG (both from Table 5)</t>
        </r>
      </text>
    </comment>
    <comment ref="F79" authorId="0" shapeId="0" xr:uid="{00000000-0006-0000-0700-000056000000}">
      <text>
        <r>
          <rPr>
            <sz val="10"/>
            <color rgb="FF000000"/>
            <rFont val="Calibri"/>
            <family val="2"/>
            <scheme val="minor"/>
          </rPr>
          <t>======
ID#AAAAT2qENvc
     (2022-01-11 21:47:06)
Derived by multiplying the CH4/N2O emission factors with the MPG (both from Table 5)</t>
        </r>
      </text>
    </comment>
    <comment ref="C80" authorId="0" shapeId="0" xr:uid="{00000000-0006-0000-0700-000054000000}">
      <text>
        <r>
          <rPr>
            <sz val="10"/>
            <color rgb="FF000000"/>
            <rFont val="Calibri"/>
            <family val="2"/>
            <scheme val="minor"/>
          </rPr>
          <t>======
ID#AAAAT2qENwU
     (2022-01-11 21:47:06)
Derived by multiplying the CH4/N2O emission factors with the MPG (both from Table 5)</t>
        </r>
      </text>
    </comment>
    <comment ref="F80" authorId="0" shapeId="0" xr:uid="{00000000-0006-0000-0700-000039000000}">
      <text>
        <r>
          <rPr>
            <sz val="10"/>
            <color rgb="FF000000"/>
            <rFont val="Calibri"/>
            <family val="2"/>
            <scheme val="minor"/>
          </rPr>
          <t>======
ID#AAAAT2qEN3Q
     (2022-01-11 21:47:06)
Derived by multiplying the CH4/N2O emission factors with the MPG (both from Table 5)</t>
        </r>
      </text>
    </comment>
    <comment ref="C81" authorId="0" shapeId="0" xr:uid="{00000000-0006-0000-0700-0000E7000000}">
      <text>
        <r>
          <rPr>
            <sz val="10"/>
            <color rgb="FF000000"/>
            <rFont val="Calibri"/>
            <family val="2"/>
            <scheme val="minor"/>
          </rPr>
          <t>======
ID#AAAAT15e_Co
     (2022-01-11 21:47:05)
Derived by multiplying the CH4/N2O emission factors with the MPG (both from Table 5)</t>
        </r>
      </text>
    </comment>
    <comment ref="F81" authorId="0" shapeId="0" xr:uid="{00000000-0006-0000-0700-0000DC000000}">
      <text>
        <r>
          <rPr>
            <sz val="10"/>
            <color rgb="FF000000"/>
            <rFont val="Calibri"/>
            <family val="2"/>
            <scheme val="minor"/>
          </rPr>
          <t>======
ID#AAAAT15e_Gk
     (2022-01-11 21:47:05)
Derived by multiplying the CH4/N2O emission factors with the MPG (both from Table 5)</t>
        </r>
      </text>
    </comment>
    <comment ref="C82" authorId="0" shapeId="0" xr:uid="{00000000-0006-0000-0700-0000D6000000}">
      <text>
        <r>
          <rPr>
            <sz val="10"/>
            <color rgb="FF000000"/>
            <rFont val="Calibri"/>
            <family val="2"/>
            <scheme val="minor"/>
          </rPr>
          <t>======
ID#AAAAT15e_Hs
     (2022-01-11 21:47:05)
Derived by multiplying the CH4/N2O emission factors with the MPG (both from Table 5)</t>
        </r>
      </text>
    </comment>
    <comment ref="F82" authorId="0" shapeId="0" xr:uid="{00000000-0006-0000-0700-00005E000000}">
      <text>
        <r>
          <rPr>
            <sz val="10"/>
            <color rgb="FF000000"/>
            <rFont val="Calibri"/>
            <family val="2"/>
            <scheme val="minor"/>
          </rPr>
          <t>======
ID#AAAAT2qENr8
     (2022-01-11 21:47:06)
Derived by multiplying the CH4/N2O emission factors with the MPG (both from Table 5)</t>
        </r>
      </text>
    </comment>
    <comment ref="C83" authorId="0" shapeId="0" xr:uid="{00000000-0006-0000-0700-000076000000}">
      <text>
        <r>
          <rPr>
            <sz val="10"/>
            <color rgb="FF000000"/>
            <rFont val="Calibri"/>
            <family val="2"/>
            <scheme val="minor"/>
          </rPr>
          <t>======
ID#AAAAT2qENmk
     (2022-01-11 21:47:06)
Derived by multiplying the CH4/N2O emission factors with the MPG (both from Table 5)</t>
        </r>
      </text>
    </comment>
    <comment ref="F83" authorId="0" shapeId="0" xr:uid="{00000000-0006-0000-0700-0000E2000000}">
      <text>
        <r>
          <rPr>
            <sz val="10"/>
            <color rgb="FF000000"/>
            <rFont val="Calibri"/>
            <family val="2"/>
            <scheme val="minor"/>
          </rPr>
          <t>======
ID#AAAAT15e_Es
     (2022-01-11 21:47:05)
Derived by multiplying the CH4/N2O emission factors with the MPG (both from Table 5)</t>
        </r>
      </text>
    </comment>
    <comment ref="C84" authorId="0" shapeId="0" xr:uid="{00000000-0006-0000-0700-000032000000}">
      <text>
        <r>
          <rPr>
            <sz val="10"/>
            <color rgb="FF000000"/>
            <rFont val="Calibri"/>
            <family val="2"/>
            <scheme val="minor"/>
          </rPr>
          <t>======
ID#AAAAT2qEN4c
     (2022-01-11 21:47:06)
Derived by multiplying the CH4/N2O emission factors with the MPG (both from Table 5)</t>
        </r>
      </text>
    </comment>
    <comment ref="F84" authorId="0" shapeId="0" xr:uid="{00000000-0006-0000-0700-0000C2000000}">
      <text>
        <r>
          <rPr>
            <sz val="10"/>
            <color rgb="FF000000"/>
            <rFont val="Calibri"/>
            <family val="2"/>
            <scheme val="minor"/>
          </rPr>
          <t>======
ID#AAAAT2qENQE
     (2022-01-11 21:47:06)
Derived by multiplying the CH4/N2O emission factors with the MPG (both from Table 5)</t>
        </r>
      </text>
    </comment>
    <comment ref="C85" authorId="0" shapeId="0" xr:uid="{00000000-0006-0000-0700-0000E4000000}">
      <text>
        <r>
          <rPr>
            <sz val="10"/>
            <color rgb="FF000000"/>
            <rFont val="Calibri"/>
            <family val="2"/>
            <scheme val="minor"/>
          </rPr>
          <t>======
ID#AAAAT15e_DE
     (2022-01-11 21:47:05)
Derived by multiplying the CH4/N2O emission factors with the MPG (both from Table 5)</t>
        </r>
      </text>
    </comment>
    <comment ref="F85" authorId="0" shapeId="0" xr:uid="{00000000-0006-0000-0700-00007A000000}">
      <text>
        <r>
          <rPr>
            <sz val="10"/>
            <color rgb="FF000000"/>
            <rFont val="Calibri"/>
            <family val="2"/>
            <scheme val="minor"/>
          </rPr>
          <t>======
ID#AAAAT2qENlc
     (2022-01-11 21:47:06)
Derived by multiplying the CH4/N2O emission factors with the MPG (both from Table 5)</t>
        </r>
      </text>
    </comment>
    <comment ref="C86" authorId="0" shapeId="0" xr:uid="{00000000-0006-0000-0700-0000C6000000}">
      <text>
        <r>
          <rPr>
            <sz val="10"/>
            <color rgb="FF000000"/>
            <rFont val="Calibri"/>
            <family val="2"/>
            <scheme val="minor"/>
          </rPr>
          <t>======
ID#AAAAT2mnGL0
     (2022-01-11 21:47:06)
Derived by multiplying the CH4/N2O emission factors with the MPG (both from Table 5)</t>
        </r>
      </text>
    </comment>
    <comment ref="F86" authorId="0" shapeId="0" xr:uid="{00000000-0006-0000-0700-00004F000000}">
      <text>
        <r>
          <rPr>
            <sz val="10"/>
            <color rgb="FF000000"/>
            <rFont val="Calibri"/>
            <family val="2"/>
            <scheme val="minor"/>
          </rPr>
          <t>======
ID#AAAAT2qENyY
     (2022-01-11 21:47:06)
Derived by multiplying the CH4/N2O emission factors with the MPG (both from Table 5)</t>
        </r>
      </text>
    </comment>
    <comment ref="C87" authorId="0" shapeId="0" xr:uid="{00000000-0006-0000-0700-000086000000}">
      <text>
        <r>
          <rPr>
            <sz val="10"/>
            <color rgb="FF000000"/>
            <rFont val="Calibri"/>
            <family val="2"/>
            <scheme val="minor"/>
          </rPr>
          <t>======
ID#AAAAT2qENiA
     (2022-01-11 21:47:06)
Derived by multiplying the CH4/N2O emission factors with the MPG (both from Table 5)</t>
        </r>
      </text>
    </comment>
    <comment ref="F87" authorId="0" shapeId="0" xr:uid="{00000000-0006-0000-0700-0000DB000000}">
      <text>
        <r>
          <rPr>
            <sz val="10"/>
            <color rgb="FF000000"/>
            <rFont val="Calibri"/>
            <family val="2"/>
            <scheme val="minor"/>
          </rPr>
          <t>======
ID#AAAAT15e_G8
     (2022-01-11 21:47:05)
Derived by multiplying the CH4/N2O emission factors with the MPG (both from Table 5)</t>
        </r>
      </text>
    </comment>
    <comment ref="C88" authorId="0" shapeId="0" xr:uid="{00000000-0006-0000-0700-00008A000000}">
      <text>
        <r>
          <rPr>
            <sz val="10"/>
            <color rgb="FF000000"/>
            <rFont val="Calibri"/>
            <family val="2"/>
            <scheme val="minor"/>
          </rPr>
          <t>======
ID#AAAAT2qENg8
     (2022-01-11 21:47:06)
Derived by multiplying the CH4/N2O emission factors with the MPG (both from Table 5)</t>
        </r>
      </text>
    </comment>
    <comment ref="F88" authorId="0" shapeId="0" xr:uid="{00000000-0006-0000-0700-00004E000000}">
      <text>
        <r>
          <rPr>
            <sz val="10"/>
            <color rgb="FF000000"/>
            <rFont val="Calibri"/>
            <family val="2"/>
            <scheme val="minor"/>
          </rPr>
          <t>======
ID#AAAAT2qENyc
     (2022-01-11 21:47:06)
Derived by multiplying the CH4/N2O emission factors with the MPG (both from Table 5)</t>
        </r>
      </text>
    </comment>
    <comment ref="C89" authorId="0" shapeId="0" xr:uid="{00000000-0006-0000-0700-000044000000}">
      <text>
        <r>
          <rPr>
            <sz val="10"/>
            <color rgb="FF000000"/>
            <rFont val="Calibri"/>
            <family val="2"/>
            <scheme val="minor"/>
          </rPr>
          <t>======
ID#AAAAT2qEN0M
     (2022-01-11 21:47:06)
Derived by multiplying the CH4/N2O emission factors with the MPG (both from Table 5)</t>
        </r>
      </text>
    </comment>
    <comment ref="F89" authorId="0" shapeId="0" xr:uid="{00000000-0006-0000-0700-00008F000000}">
      <text>
        <r>
          <rPr>
            <sz val="10"/>
            <color rgb="FF000000"/>
            <rFont val="Calibri"/>
            <family val="2"/>
            <scheme val="minor"/>
          </rPr>
          <t>======
ID#AAAAT2qENfE
     (2022-01-11 21:47:06)
Derived by multiplying the CH4/N2O emission factors with the MPG (both from Table 5)</t>
        </r>
      </text>
    </comment>
    <comment ref="C90" authorId="0" shapeId="0" xr:uid="{00000000-0006-0000-0700-000022000000}">
      <text>
        <r>
          <rPr>
            <sz val="10"/>
            <color rgb="FF000000"/>
            <rFont val="Calibri"/>
            <family val="2"/>
            <scheme val="minor"/>
          </rPr>
          <t>======
ID#AAAAT2qEN7s
     (2022-01-11 21:47:06)
Derived by multiplying the CH4/N2O emission factors with the MPG (both from Table 5)</t>
        </r>
      </text>
    </comment>
    <comment ref="F90" authorId="0" shapeId="0" xr:uid="{00000000-0006-0000-0700-00002B000000}">
      <text>
        <r>
          <rPr>
            <sz val="10"/>
            <color rgb="FF000000"/>
            <rFont val="Calibri"/>
            <family val="2"/>
            <scheme val="minor"/>
          </rPr>
          <t>======
ID#AAAAT2qEN54
     (2022-01-11 21:47:06)
Derived by multiplying the CH4/N2O emission factors with the MPG (both from Table 5)</t>
        </r>
      </text>
    </comment>
    <comment ref="C91" authorId="0" shapeId="0" xr:uid="{00000000-0006-0000-0700-0000A6000000}">
      <text>
        <r>
          <rPr>
            <sz val="10"/>
            <color rgb="FF000000"/>
            <rFont val="Calibri"/>
            <family val="2"/>
            <scheme val="minor"/>
          </rPr>
          <t>======
ID#AAAAT2qENZc
     (2022-01-11 21:47:06)
Derived by multiplying the CH4/N2O emission factors with the MPG (both from Table 5)</t>
        </r>
      </text>
    </comment>
    <comment ref="F91" authorId="0" shapeId="0" xr:uid="{00000000-0006-0000-0700-000074000000}">
      <text>
        <r>
          <rPr>
            <sz val="10"/>
            <color rgb="FF000000"/>
            <rFont val="Calibri"/>
            <family val="2"/>
            <scheme val="minor"/>
          </rPr>
          <t>======
ID#AAAAT2qENnk
     (2022-01-11 21:47:06)
Derived by multiplying the CH4/N2O emission factors with the MPG (both from Table 5)</t>
        </r>
      </text>
    </comment>
    <comment ref="C92" authorId="0" shapeId="0" xr:uid="{00000000-0006-0000-0700-0000A2000000}">
      <text>
        <r>
          <rPr>
            <sz val="10"/>
            <color rgb="FF000000"/>
            <rFont val="Calibri"/>
            <family val="2"/>
            <scheme val="minor"/>
          </rPr>
          <t>======
ID#AAAAT2qENbA
     (2022-01-11 21:47:06)
Derived by multiplying the CH4/N2O emission factors with the MPG (both from Table 5)</t>
        </r>
      </text>
    </comment>
    <comment ref="F92" authorId="0" shapeId="0" xr:uid="{00000000-0006-0000-0700-000009000000}">
      <text>
        <r>
          <rPr>
            <sz val="10"/>
            <color rgb="FF000000"/>
            <rFont val="Calibri"/>
            <family val="2"/>
            <scheme val="minor"/>
          </rPr>
          <t>======
ID#AAAAT2qEOCc
     (2022-01-11 21:47:06)
Derived by multiplying the CH4/N2O emission factors with the MPG (both from Table 5)</t>
        </r>
      </text>
    </comment>
    <comment ref="C93" authorId="0" shapeId="0" xr:uid="{00000000-0006-0000-0700-000019000000}">
      <text>
        <r>
          <rPr>
            <sz val="10"/>
            <color rgb="FF000000"/>
            <rFont val="Calibri"/>
            <family val="2"/>
            <scheme val="minor"/>
          </rPr>
          <t>======
ID#AAAAT2qEN-Y
     (2022-01-11 21:47:06)
Derived by multiplying the CH4/N2O emission factors with the MPG (both from Table 5)</t>
        </r>
      </text>
    </comment>
    <comment ref="F93" authorId="0" shapeId="0" xr:uid="{00000000-0006-0000-0700-00000F000000}">
      <text>
        <r>
          <rPr>
            <sz val="10"/>
            <color rgb="FF000000"/>
            <rFont val="Calibri"/>
            <family val="2"/>
            <scheme val="minor"/>
          </rPr>
          <t>======
ID#AAAAT2qEOAg
     (2022-01-11 21:47:06)
Derived by multiplying the CH4/N2O emission factors with the MPG (both from Table 5)</t>
        </r>
      </text>
    </comment>
    <comment ref="C94" authorId="0" shapeId="0" xr:uid="{00000000-0006-0000-0700-000047000000}">
      <text>
        <r>
          <rPr>
            <sz val="10"/>
            <color rgb="FF000000"/>
            <rFont val="Calibri"/>
            <family val="2"/>
            <scheme val="minor"/>
          </rPr>
          <t>======
ID#AAAAT2qENzs
     (2022-01-11 21:47:06)
Derived by multiplying the CH4/N2O emission factors with the MPG (both from Table 5)</t>
        </r>
      </text>
    </comment>
    <comment ref="F94" authorId="0" shapeId="0" xr:uid="{00000000-0006-0000-0700-000050000000}">
      <text>
        <r>
          <rPr>
            <sz val="10"/>
            <color rgb="FF000000"/>
            <rFont val="Calibri"/>
            <family val="2"/>
            <scheme val="minor"/>
          </rPr>
          <t>======
ID#AAAAT2qENxo
     (2022-01-11 21:47:06)
Derived by multiplying the CH4/N2O emission factors with the MPG (both from Table 5)</t>
        </r>
      </text>
    </comment>
    <comment ref="C95" authorId="0" shapeId="0" xr:uid="{00000000-0006-0000-0700-000048000000}">
      <text>
        <r>
          <rPr>
            <sz val="10"/>
            <color rgb="FF000000"/>
            <rFont val="Calibri"/>
            <family val="2"/>
            <scheme val="minor"/>
          </rPr>
          <t>======
ID#AAAAT2qENzU
     (2022-01-11 21:47:06)
Derived by multiplying the CH4/N2O emission factors with the MPG (both from Table 5)</t>
        </r>
      </text>
    </comment>
    <comment ref="F95" authorId="0" shapeId="0" xr:uid="{00000000-0006-0000-0700-000018000000}">
      <text>
        <r>
          <rPr>
            <sz val="10"/>
            <color rgb="FF000000"/>
            <rFont val="Calibri"/>
            <family val="2"/>
            <scheme val="minor"/>
          </rPr>
          <t>======
ID#AAAAT2qEN-k
     (2022-01-11 21:47:06)
Derived by multiplying the CH4/N2O emission factors with the MPG (both from Table 5)</t>
        </r>
      </text>
    </comment>
    <comment ref="C96" authorId="0" shapeId="0" xr:uid="{00000000-0006-0000-0700-0000E3000000}">
      <text>
        <r>
          <rPr>
            <sz val="10"/>
            <color rgb="FF000000"/>
            <rFont val="Calibri"/>
            <family val="2"/>
            <scheme val="minor"/>
          </rPr>
          <t>======
ID#AAAAT15e_D4
     (2022-01-11 21:47:05)
Derived by multiplying the CH4/N2O emission factors with the MPG (both from Table 5)</t>
        </r>
      </text>
    </comment>
    <comment ref="F96" authorId="0" shapeId="0" xr:uid="{00000000-0006-0000-0700-000003000000}">
      <text>
        <r>
          <rPr>
            <sz val="10"/>
            <color rgb="FF000000"/>
            <rFont val="Calibri"/>
            <family val="2"/>
            <scheme val="minor"/>
          </rPr>
          <t>======
ID#AAAAT2qEOD8
     (2022-01-11 21:47:06)
Derived by multiplying the CH4/N2O emission factors with the MPG (both from Table 5)</t>
        </r>
      </text>
    </comment>
    <comment ref="C97" authorId="0" shapeId="0" xr:uid="{00000000-0006-0000-0700-000014000000}">
      <text>
        <r>
          <rPr>
            <sz val="10"/>
            <color rgb="FF000000"/>
            <rFont val="Calibri"/>
            <family val="2"/>
            <scheme val="minor"/>
          </rPr>
          <t>======
ID#AAAAT2qEOAA
     (2022-01-11 21:47:06)
Derived by multiplying the CH4/N2O emission factors with the MPG (both from Table 5)</t>
        </r>
      </text>
    </comment>
    <comment ref="F97" authorId="0" shapeId="0" xr:uid="{00000000-0006-0000-0700-000030000000}">
      <text>
        <r>
          <rPr>
            <sz val="10"/>
            <color rgb="FF000000"/>
            <rFont val="Calibri"/>
            <family val="2"/>
            <scheme val="minor"/>
          </rPr>
          <t>======
ID#AAAAT2qEN4o
     (2022-01-11 21:47:06)
Derived by multiplying the CH4/N2O emission factors with the MPG (both from Table 5)</t>
        </r>
      </text>
    </comment>
    <comment ref="C98" authorId="0" shapeId="0" xr:uid="{00000000-0006-0000-0700-000027000000}">
      <text>
        <r>
          <rPr>
            <sz val="10"/>
            <color rgb="FF000000"/>
            <rFont val="Calibri"/>
            <family val="2"/>
            <scheme val="minor"/>
          </rPr>
          <t>======
ID#AAAAT2qEN6w
     (2022-01-11 21:47:06)
Derived by multiplying the CH4/N2O emission factors with the MPG (both from Table 5)</t>
        </r>
      </text>
    </comment>
    <comment ref="F98" authorId="0" shapeId="0" xr:uid="{00000000-0006-0000-0700-0000B3000000}">
      <text>
        <r>
          <rPr>
            <sz val="10"/>
            <color rgb="FF000000"/>
            <rFont val="Calibri"/>
            <family val="2"/>
            <scheme val="minor"/>
          </rPr>
          <t>======
ID#AAAAT2qENVI
     (2022-01-11 21:47:06)
Derived by multiplying the CH4/N2O emission factors with the MPG (both from Table 5)</t>
        </r>
      </text>
    </comment>
    <comment ref="C99" authorId="0" shapeId="0" xr:uid="{00000000-0006-0000-0700-0000D9000000}">
      <text>
        <r>
          <rPr>
            <sz val="10"/>
            <color rgb="FF000000"/>
            <rFont val="Calibri"/>
            <family val="2"/>
            <scheme val="minor"/>
          </rPr>
          <t>======
ID#AAAAT15e_HY
     (2022-01-11 21:47:05)
Derived by multiplying the CH4/N2O emission factors with the MPG (both from Table 5)</t>
        </r>
      </text>
    </comment>
    <comment ref="F99" authorId="0" shapeId="0" xr:uid="{00000000-0006-0000-0700-00008D000000}">
      <text>
        <r>
          <rPr>
            <sz val="10"/>
            <color rgb="FF000000"/>
            <rFont val="Calibri"/>
            <family val="2"/>
            <scheme val="minor"/>
          </rPr>
          <t>======
ID#AAAAT2qENfk
     (2022-01-11 21:47:06)
Derived by multiplying the CH4/N2O emission factors with the MPG (both from Table 5)</t>
        </r>
      </text>
    </comment>
    <comment ref="C100" authorId="0" shapeId="0" xr:uid="{00000000-0006-0000-0700-00003E000000}">
      <text>
        <r>
          <rPr>
            <sz val="10"/>
            <color rgb="FF000000"/>
            <rFont val="Calibri"/>
            <family val="2"/>
            <scheme val="minor"/>
          </rPr>
          <t>======
ID#AAAAT2qEN18
     (2022-01-11 21:47:06)
Derived by multiplying the CH4/N2O emission factors with the MPG (both from Table 5)</t>
        </r>
      </text>
    </comment>
    <comment ref="F100" authorId="0" shapeId="0" xr:uid="{00000000-0006-0000-0700-00001D000000}">
      <text>
        <r>
          <rPr>
            <sz val="10"/>
            <color rgb="FF000000"/>
            <rFont val="Calibri"/>
            <family val="2"/>
            <scheme val="minor"/>
          </rPr>
          <t>======
ID#AAAAT2qEN80
     (2022-01-11 21:47:06)
Derived by multiplying the CH4/N2O emission factors with the MPG (both from Table 5)</t>
        </r>
      </text>
    </comment>
    <comment ref="C101" authorId="0" shapeId="0" xr:uid="{00000000-0006-0000-0700-000090000000}">
      <text>
        <r>
          <rPr>
            <sz val="10"/>
            <color rgb="FF000000"/>
            <rFont val="Calibri"/>
            <family val="2"/>
            <scheme val="minor"/>
          </rPr>
          <t>======
ID#AAAAT2qENfI
     (2022-01-11 21:47:06)
Derived by multiplying the CH4/N2O emission factors with the MPG (both from Table 5)</t>
        </r>
      </text>
    </comment>
    <comment ref="F101" authorId="0" shapeId="0" xr:uid="{00000000-0006-0000-0700-000097000000}">
      <text>
        <r>
          <rPr>
            <sz val="10"/>
            <color rgb="FF000000"/>
            <rFont val="Calibri"/>
            <family val="2"/>
            <scheme val="minor"/>
          </rPr>
          <t>======
ID#AAAAT2qENdw
     (2022-01-11 21:47:06)
Derived by multiplying the CH4/N2O emission factors with the MPG (both from Table 5)</t>
        </r>
      </text>
    </comment>
    <comment ref="C102" authorId="0" shapeId="0" xr:uid="{00000000-0006-0000-0700-0000A5000000}">
      <text>
        <r>
          <rPr>
            <sz val="10"/>
            <color rgb="FF000000"/>
            <rFont val="Calibri"/>
            <family val="2"/>
            <scheme val="minor"/>
          </rPr>
          <t>======
ID#AAAAT2qENZg
     (2022-01-11 21:47:06)
Derived by multiplying the CH4/N2O emission factors with the MPG (both from Table 5)</t>
        </r>
      </text>
    </comment>
    <comment ref="F102" authorId="0" shapeId="0" xr:uid="{00000000-0006-0000-0700-000046000000}">
      <text>
        <r>
          <rPr>
            <sz val="10"/>
            <color rgb="FF000000"/>
            <rFont val="Calibri"/>
            <family val="2"/>
            <scheme val="minor"/>
          </rPr>
          <t>======
ID#AAAAT2qENz0
     (2022-01-11 21:47:06)
Derived by multiplying the CH4/N2O emission factors with the MPG (both from Table 5)</t>
        </r>
      </text>
    </comment>
    <comment ref="C103" authorId="0" shapeId="0" xr:uid="{00000000-0006-0000-0700-0000B0000000}">
      <text>
        <r>
          <rPr>
            <sz val="10"/>
            <color rgb="FF000000"/>
            <rFont val="Calibri"/>
            <family val="2"/>
            <scheme val="minor"/>
          </rPr>
          <t>======
ID#AAAAT2qENV4
     (2022-01-11 21:47:06)
Derived by multiplying the CH4/N2O emission factors with the MPG (both from Table 5)</t>
        </r>
      </text>
    </comment>
    <comment ref="F103" authorId="0" shapeId="0" xr:uid="{00000000-0006-0000-0700-000066000000}">
      <text>
        <r>
          <rPr>
            <sz val="10"/>
            <color rgb="FF000000"/>
            <rFont val="Calibri"/>
            <family val="2"/>
            <scheme val="minor"/>
          </rPr>
          <t>======
ID#AAAAT2qENqM
     (2022-01-11 21:47:06)
Derived by multiplying the CH4/N2O emission factors with the MPG (both from Table 5)</t>
        </r>
      </text>
    </comment>
    <comment ref="C104" authorId="0" shapeId="0" xr:uid="{00000000-0006-0000-0700-00000C000000}">
      <text>
        <r>
          <rPr>
            <sz val="10"/>
            <color rgb="FF000000"/>
            <rFont val="Calibri"/>
            <family val="2"/>
            <scheme val="minor"/>
          </rPr>
          <t>======
ID#AAAAT2qEOBs
     (2022-01-11 21:47:06)
Derived by multiplying the CH4/N2O emission factors with the MPG (both from Table 5)</t>
        </r>
      </text>
    </comment>
    <comment ref="F104" authorId="0" shapeId="0" xr:uid="{00000000-0006-0000-0700-000011000000}">
      <text>
        <r>
          <rPr>
            <sz val="10"/>
            <color rgb="FF000000"/>
            <rFont val="Calibri"/>
            <family val="2"/>
            <scheme val="minor"/>
          </rPr>
          <t>======
ID#AAAAT2qEOAM
     (2022-01-11 21:47:06)
Derived by multiplying the CH4/N2O emission factors with the MPG (both from Table 5)</t>
        </r>
      </text>
    </comment>
    <comment ref="C105" authorId="0" shapeId="0" xr:uid="{00000000-0006-0000-0700-0000AC000000}">
      <text>
        <r>
          <rPr>
            <sz val="10"/>
            <color rgb="FF000000"/>
            <rFont val="Calibri"/>
            <family val="2"/>
            <scheme val="minor"/>
          </rPr>
          <t>======
ID#AAAAT2qENWc
     (2022-01-11 21:47:06)
Derived by multiplying the CH4/N2O emission factors with the MPG (both from Table 5)</t>
        </r>
      </text>
    </comment>
    <comment ref="F105" authorId="0" shapeId="0" xr:uid="{00000000-0006-0000-0700-000004000000}">
      <text>
        <r>
          <rPr>
            <sz val="10"/>
            <color rgb="FF000000"/>
            <rFont val="Calibri"/>
            <family val="2"/>
            <scheme val="minor"/>
          </rPr>
          <t>======
ID#AAAAT2qEODw
     (2022-01-11 21:47:06)
Derived by multiplying the CH4/N2O emission factors with the MPG (both from Table 5)</t>
        </r>
      </text>
    </comment>
    <comment ref="C106" authorId="0" shapeId="0" xr:uid="{00000000-0006-0000-0700-00006D000000}">
      <text>
        <r>
          <rPr>
            <sz val="10"/>
            <color rgb="FF000000"/>
            <rFont val="Calibri"/>
            <family val="2"/>
            <scheme val="minor"/>
          </rPr>
          <t>======
ID#AAAAT2qENos
     (2022-01-11 21:47:06)
Derived by multiplying the CH4/N2O emission factors with the MPG (both from Table 5)</t>
        </r>
      </text>
    </comment>
    <comment ref="F106" authorId="0" shapeId="0" xr:uid="{00000000-0006-0000-0700-000099000000}">
      <text>
        <r>
          <rPr>
            <sz val="10"/>
            <color rgb="FF000000"/>
            <rFont val="Calibri"/>
            <family val="2"/>
            <scheme val="minor"/>
          </rPr>
          <t>======
ID#AAAAT2qENdE
     (2022-01-11 21:47:06)
Derived by multiplying the CH4/N2O emission factors with the MPG (both from Table 5)</t>
        </r>
      </text>
    </comment>
    <comment ref="C107" authorId="0" shapeId="0" xr:uid="{00000000-0006-0000-0700-000013000000}">
      <text>
        <r>
          <rPr>
            <sz val="10"/>
            <color rgb="FF000000"/>
            <rFont val="Calibri"/>
            <family val="2"/>
            <scheme val="minor"/>
          </rPr>
          <t>======
ID#AAAAT2qEOAI
     (2022-01-11 21:47:06)
Derived by multiplying the CH4/N2O emission factors with the MPG (both from Table 5)</t>
        </r>
      </text>
    </comment>
    <comment ref="F107" authorId="0" shapeId="0" xr:uid="{00000000-0006-0000-0700-000038000000}">
      <text>
        <r>
          <rPr>
            <sz val="10"/>
            <color rgb="FF000000"/>
            <rFont val="Calibri"/>
            <family val="2"/>
            <scheme val="minor"/>
          </rPr>
          <t>======
ID#AAAAT2qEN3U
     (2022-01-11 21:47:06)
Derived by multiplying the CH4/N2O emission factors with the MPG (both from Table 5)</t>
        </r>
      </text>
    </comment>
    <comment ref="C108" authorId="0" shapeId="0" xr:uid="{00000000-0006-0000-0700-00003F000000}">
      <text>
        <r>
          <rPr>
            <sz val="10"/>
            <color rgb="FF000000"/>
            <rFont val="Calibri"/>
            <family val="2"/>
            <scheme val="minor"/>
          </rPr>
          <t>======
ID#AAAAT2qEN1w
     (2022-01-11 21:47:06)
Derived by multiplying the CH4/N2O emission factors with the MPG (both from Table 5)</t>
        </r>
      </text>
    </comment>
    <comment ref="F108" authorId="0" shapeId="0" xr:uid="{00000000-0006-0000-0700-00003D000000}">
      <text>
        <r>
          <rPr>
            <sz val="10"/>
            <color rgb="FF000000"/>
            <rFont val="Calibri"/>
            <family val="2"/>
            <scheme val="minor"/>
          </rPr>
          <t>======
ID#AAAAT2qEN2A
     (2022-01-11 21:47:06)
Derived by multiplying the CH4/N2O emission factors with the MPG (both from Table 5)</t>
        </r>
      </text>
    </comment>
    <comment ref="C109" authorId="0" shapeId="0" xr:uid="{00000000-0006-0000-0700-000052000000}">
      <text>
        <r>
          <rPr>
            <sz val="10"/>
            <color rgb="FF000000"/>
            <rFont val="Calibri"/>
            <family val="2"/>
            <scheme val="minor"/>
          </rPr>
          <t>======
ID#AAAAT2qENxI
     (2022-01-11 21:47:06)
Derived by multiplying the CH4/N2O emission factors with the MPG (both from Table 5)</t>
        </r>
      </text>
    </comment>
    <comment ref="F109" authorId="0" shapeId="0" xr:uid="{00000000-0006-0000-0700-0000A4000000}">
      <text>
        <r>
          <rPr>
            <sz val="10"/>
            <color rgb="FF000000"/>
            <rFont val="Calibri"/>
            <family val="2"/>
            <scheme val="minor"/>
          </rPr>
          <t>======
ID#AAAAT2qENaE
     (2022-01-11 21:47:06)
Derived by multiplying the CH4/N2O emission factors with the MPG (both from Table 5)</t>
        </r>
      </text>
    </comment>
    <comment ref="C110" authorId="0" shapeId="0" xr:uid="{00000000-0006-0000-0700-000091000000}">
      <text>
        <r>
          <rPr>
            <sz val="10"/>
            <color rgb="FF000000"/>
            <rFont val="Calibri"/>
            <family val="2"/>
            <scheme val="minor"/>
          </rPr>
          <t>======
ID#AAAAT2qENe0
     (2022-01-11 21:47:06)
Derived by multiplying the CH4/N2O emission factors with the MPG (both from Table 5)</t>
        </r>
      </text>
    </comment>
    <comment ref="F110" authorId="0" shapeId="0" xr:uid="{00000000-0006-0000-0700-000012000000}">
      <text>
        <r>
          <rPr>
            <sz val="10"/>
            <color rgb="FF000000"/>
            <rFont val="Calibri"/>
            <family val="2"/>
            <scheme val="minor"/>
          </rPr>
          <t>======
ID#AAAAT2qEOAE
     (2022-01-11 21:47:06)
Derived by multiplying the CH4/N2O emission factors with the MPG (both from Table 5)</t>
        </r>
      </text>
    </comment>
    <comment ref="C111" authorId="0" shapeId="0" xr:uid="{00000000-0006-0000-0700-000016000000}">
      <text>
        <r>
          <rPr>
            <sz val="10"/>
            <color rgb="FF000000"/>
            <rFont val="Calibri"/>
            <family val="2"/>
            <scheme val="minor"/>
          </rPr>
          <t>======
ID#AAAAT2qEN_E
     (2022-01-11 21:47:06)
Derived by multiplying the CH4/N2O emission factors with the MPG (both from Table 5)</t>
        </r>
      </text>
    </comment>
    <comment ref="F111" authorId="0" shapeId="0" xr:uid="{00000000-0006-0000-0700-00001F000000}">
      <text>
        <r>
          <rPr>
            <sz val="10"/>
            <color rgb="FF000000"/>
            <rFont val="Calibri"/>
            <family val="2"/>
            <scheme val="minor"/>
          </rPr>
          <t>======
ID#AAAAT2qEN8I
     (2022-01-11 21:47:06)
Derived by multiplying the CH4/N2O emission factors with the MPG (both from Table 5)</t>
        </r>
      </text>
    </comment>
    <comment ref="C112" authorId="0" shapeId="0" xr:uid="{00000000-0006-0000-0700-00007C000000}">
      <text>
        <r>
          <rPr>
            <sz val="10"/>
            <color rgb="FF000000"/>
            <rFont val="Calibri"/>
            <family val="2"/>
            <scheme val="minor"/>
          </rPr>
          <t>======
ID#AAAAT2qENkc
     (2022-01-11 21:47:06)
Derived by multiplying the CH4/N2O emission factors with the MPG (both from Table 5)</t>
        </r>
      </text>
    </comment>
    <comment ref="F112" authorId="0" shapeId="0" xr:uid="{00000000-0006-0000-0700-00001E000000}">
      <text>
        <r>
          <rPr>
            <sz val="10"/>
            <color rgb="FF000000"/>
            <rFont val="Calibri"/>
            <family val="2"/>
            <scheme val="minor"/>
          </rPr>
          <t>======
ID#AAAAT2qEN8s
     (2022-01-11 21:47:06)
Derived by multiplying the CH4/N2O emission factors with the MPG (both from Table 5)</t>
        </r>
      </text>
    </comment>
    <comment ref="C113" authorId="0" shapeId="0" xr:uid="{00000000-0006-0000-0700-000049000000}">
      <text>
        <r>
          <rPr>
            <sz val="10"/>
            <color rgb="FF000000"/>
            <rFont val="Calibri"/>
            <family val="2"/>
            <scheme val="minor"/>
          </rPr>
          <t>======
ID#AAAAT2qENzQ
     (2022-01-11 21:47:06)
Derived by multiplying the CH4/N2O emission factors with the MPG (both from Table 5)</t>
        </r>
      </text>
    </comment>
    <comment ref="F113" authorId="0" shapeId="0" xr:uid="{00000000-0006-0000-0700-000037000000}">
      <text>
        <r>
          <rPr>
            <sz val="10"/>
            <color rgb="FF000000"/>
            <rFont val="Calibri"/>
            <family val="2"/>
            <scheme val="minor"/>
          </rPr>
          <t>======
ID#AAAAT2qEN3Y
     (2022-01-11 21:47:06)
Derived by multiplying the CH4/N2O emission factors with the MPG (both from Table 5)</t>
        </r>
      </text>
    </comment>
    <comment ref="C114" authorId="0" shapeId="0" xr:uid="{00000000-0006-0000-0700-0000AF000000}">
      <text>
        <r>
          <rPr>
            <sz val="10"/>
            <color rgb="FF000000"/>
            <rFont val="Calibri"/>
            <family val="2"/>
            <scheme val="minor"/>
          </rPr>
          <t>======
ID#AAAAT2qENV8
     (2022-01-11 21:47:06)
Derived by multiplying the CH4/N2O emission factors with the MPG (both from Table 5)</t>
        </r>
      </text>
    </comment>
    <comment ref="F114" authorId="0" shapeId="0" xr:uid="{00000000-0006-0000-0700-00005B000000}">
      <text>
        <r>
          <rPr>
            <sz val="10"/>
            <color rgb="FF000000"/>
            <rFont val="Calibri"/>
            <family val="2"/>
            <scheme val="minor"/>
          </rPr>
          <t>======
ID#AAAAT2qENsg
     (2022-01-11 21:47:06)
Derived by multiplying the CH4/N2O emission factors with the MPG (both from Table 5)</t>
        </r>
      </text>
    </comment>
    <comment ref="C115" authorId="0" shapeId="0" xr:uid="{00000000-0006-0000-0700-00007E000000}">
      <text>
        <r>
          <rPr>
            <sz val="10"/>
            <color rgb="FF000000"/>
            <rFont val="Calibri"/>
            <family val="2"/>
            <scheme val="minor"/>
          </rPr>
          <t>======
ID#AAAAT2qENjo
     (2022-01-11 21:47:06)
Derived by multiplying the CH4/N2O emission factors with the MPG (both from Table 5)</t>
        </r>
      </text>
    </comment>
    <comment ref="F115" authorId="0" shapeId="0" xr:uid="{00000000-0006-0000-0700-0000E5000000}">
      <text>
        <r>
          <rPr>
            <sz val="10"/>
            <color rgb="FF000000"/>
            <rFont val="Calibri"/>
            <family val="2"/>
            <scheme val="minor"/>
          </rPr>
          <t>======
ID#AAAAT15e_C8
     (2022-01-11 21:47:05)
Derived by multiplying the CH4/N2O emission factors with the MPG (both from Table 5)</t>
        </r>
      </text>
    </comment>
    <comment ref="C116" authorId="0" shapeId="0" xr:uid="{00000000-0006-0000-0700-0000A8000000}">
      <text>
        <r>
          <rPr>
            <sz val="10"/>
            <color rgb="FF000000"/>
            <rFont val="Calibri"/>
            <family val="2"/>
            <scheme val="minor"/>
          </rPr>
          <t>======
ID#AAAAT2qENY8
     (2022-01-11 21:47:06)
Derived by multiplying the CH4/N2O emission factors with the MPG (both from Table 5)</t>
        </r>
      </text>
    </comment>
    <comment ref="F116" authorId="0" shapeId="0" xr:uid="{00000000-0006-0000-0700-0000D2000000}">
      <text>
        <r>
          <rPr>
            <sz val="10"/>
            <color rgb="FF000000"/>
            <rFont val="Calibri"/>
            <family val="2"/>
            <scheme val="minor"/>
          </rPr>
          <t>======
ID#AAAAT15e_JU
     (2022-01-11 21:47:06)
Derived by multiplying the CH4/N2O emission factors with the MPG (both from Table 5)</t>
        </r>
      </text>
    </comment>
    <comment ref="C117" authorId="0" shapeId="0" xr:uid="{00000000-0006-0000-0700-0000E0000000}">
      <text>
        <r>
          <rPr>
            <sz val="10"/>
            <color rgb="FF000000"/>
            <rFont val="Calibri"/>
            <family val="2"/>
            <scheme val="minor"/>
          </rPr>
          <t>======
ID#AAAAT15e_E0
     (2022-01-11 21:47:05)
Derived by multiplying the CH4/N2O emission factors with the MPG (both from Table 5)</t>
        </r>
      </text>
    </comment>
    <comment ref="F117" authorId="0" shapeId="0" xr:uid="{00000000-0006-0000-0700-000026000000}">
      <text>
        <r>
          <rPr>
            <sz val="10"/>
            <color rgb="FF000000"/>
            <rFont val="Calibri"/>
            <family val="2"/>
            <scheme val="minor"/>
          </rPr>
          <t>======
ID#AAAAT2qEN60
     (2022-01-11 21:47:06)
Derived by multiplying the CH4/N2O emission factors with the MPG (both from Table 5)</t>
        </r>
      </text>
    </comment>
    <comment ref="C118" authorId="0" shapeId="0" xr:uid="{00000000-0006-0000-0700-000085000000}">
      <text>
        <r>
          <rPr>
            <sz val="10"/>
            <color rgb="FF000000"/>
            <rFont val="Calibri"/>
            <family val="2"/>
            <scheme val="minor"/>
          </rPr>
          <t>======
ID#AAAAT2qENiQ
     (2022-01-11 21:47:06)
Derived by multiplying the CH4/N2O emission factors with the MPG (both from Table 5)</t>
        </r>
      </text>
    </comment>
    <comment ref="F118" authorId="0" shapeId="0" xr:uid="{00000000-0006-0000-0700-00009C000000}">
      <text>
        <r>
          <rPr>
            <sz val="10"/>
            <color rgb="FF000000"/>
            <rFont val="Calibri"/>
            <family val="2"/>
            <scheme val="minor"/>
          </rPr>
          <t>======
ID#AAAAT2qENcc
     (2022-01-11 21:47:06)
Derived by multiplying the CH4/N2O emission factors with the MPG (both from Table 5)</t>
        </r>
      </text>
    </comment>
    <comment ref="C119" authorId="0" shapeId="0" xr:uid="{00000000-0006-0000-0700-00006F000000}">
      <text>
        <r>
          <rPr>
            <sz val="10"/>
            <color rgb="FF000000"/>
            <rFont val="Calibri"/>
            <family val="2"/>
            <scheme val="minor"/>
          </rPr>
          <t>======
ID#AAAAT2qENoU
     (2022-01-11 21:47:06)
Derived by multiplying the CH4/N2O emission factors with the MPG (both from Table 5)</t>
        </r>
      </text>
    </comment>
    <comment ref="F119" authorId="0" shapeId="0" xr:uid="{00000000-0006-0000-0700-000064000000}">
      <text>
        <r>
          <rPr>
            <sz val="10"/>
            <color rgb="FF000000"/>
            <rFont val="Calibri"/>
            <family val="2"/>
            <scheme val="minor"/>
          </rPr>
          <t>======
ID#AAAAT2qENqo
     (2022-01-11 21:47:06)
Derived by multiplying the CH4/N2O emission factors with the MPG (both from Table 5)</t>
        </r>
      </text>
    </comment>
    <comment ref="C120" authorId="0" shapeId="0" xr:uid="{00000000-0006-0000-0700-0000D0000000}">
      <text>
        <r>
          <rPr>
            <sz val="10"/>
            <color rgb="FF000000"/>
            <rFont val="Calibri"/>
            <family val="2"/>
            <scheme val="minor"/>
          </rPr>
          <t>======
ID#AAAAT15e_Jo
     (2022-01-11 21:47:06)
Derived by multiplying the CH4/N2O emission factors with the MPG (both from Table 5)</t>
        </r>
      </text>
    </comment>
    <comment ref="F120" authorId="0" shapeId="0" xr:uid="{00000000-0006-0000-0700-00009B000000}">
      <text>
        <r>
          <rPr>
            <sz val="10"/>
            <color rgb="FF000000"/>
            <rFont val="Calibri"/>
            <family val="2"/>
            <scheme val="minor"/>
          </rPr>
          <t>======
ID#AAAAT2qENck
     (2022-01-11 21:47:06)
Derived by multiplying the CH4/N2O emission factors with the MPG (both from Table 5)</t>
        </r>
      </text>
    </comment>
    <comment ref="C121" authorId="0" shapeId="0" xr:uid="{00000000-0006-0000-0700-00009F000000}">
      <text>
        <r>
          <rPr>
            <sz val="10"/>
            <color rgb="FF000000"/>
            <rFont val="Calibri"/>
            <family val="2"/>
            <scheme val="minor"/>
          </rPr>
          <t>======
ID#AAAAT2qENbs
     (2022-01-11 21:47:06)
Derived by multiplying the CH4/N2O emission factors with the MPG (both from Table 5)</t>
        </r>
      </text>
    </comment>
    <comment ref="F121" authorId="0" shapeId="0" xr:uid="{00000000-0006-0000-0700-0000CE000000}">
      <text>
        <r>
          <rPr>
            <sz val="10"/>
            <color rgb="FF000000"/>
            <rFont val="Calibri"/>
            <family val="2"/>
            <scheme val="minor"/>
          </rPr>
          <t>======
ID#AAAAT2mnGJ8
     (2022-01-11 21:47:06)
Derived by multiplying the CH4/N2O emission factors with the MPG (both from Table 5)</t>
        </r>
      </text>
    </comment>
    <comment ref="C122" authorId="0" shapeId="0" xr:uid="{00000000-0006-0000-0700-000042000000}">
      <text>
        <r>
          <rPr>
            <sz val="10"/>
            <color rgb="FF000000"/>
            <rFont val="Calibri"/>
            <family val="2"/>
            <scheme val="minor"/>
          </rPr>
          <t>======
ID#AAAAT2qEN00
     (2022-01-11 21:47:06)
Derived by multiplying the CH4/N2O emission factors with the MPG (both from Table 5)</t>
        </r>
      </text>
    </comment>
    <comment ref="F122" authorId="0" shapeId="0" xr:uid="{00000000-0006-0000-0700-00008B000000}">
      <text>
        <r>
          <rPr>
            <sz val="10"/>
            <color rgb="FF000000"/>
            <rFont val="Calibri"/>
            <family val="2"/>
            <scheme val="minor"/>
          </rPr>
          <t>======
ID#AAAAT2qENgc
     (2022-01-11 21:47:06)
Derived by multiplying the CH4/N2O emission factors with the MPG (both from Table 5)</t>
        </r>
      </text>
    </comment>
    <comment ref="C123" authorId="0" shapeId="0" xr:uid="{00000000-0006-0000-0700-0000A9000000}">
      <text>
        <r>
          <rPr>
            <sz val="10"/>
            <color rgb="FF000000"/>
            <rFont val="Calibri"/>
            <family val="2"/>
            <scheme val="minor"/>
          </rPr>
          <t>======
ID#AAAAT2qENYU
     (2022-01-11 21:47:06)
Derived by multiplying the CH4/N2O emission factors with the MPG (both from Table 5)</t>
        </r>
      </text>
    </comment>
    <comment ref="F123" authorId="0" shapeId="0" xr:uid="{00000000-0006-0000-0700-00008E000000}">
      <text>
        <r>
          <rPr>
            <sz val="10"/>
            <color rgb="FF000000"/>
            <rFont val="Calibri"/>
            <family val="2"/>
            <scheme val="minor"/>
          </rPr>
          <t>======
ID#AAAAT2qENfg
     (2022-01-11 21:47:06)
Derived by multiplying the CH4/N2O emission factors with the MPG (both from Table 5)</t>
        </r>
      </text>
    </comment>
    <comment ref="C124" authorId="0" shapeId="0" xr:uid="{00000000-0006-0000-0700-000017000000}">
      <text>
        <r>
          <rPr>
            <sz val="10"/>
            <color rgb="FF000000"/>
            <rFont val="Calibri"/>
            <family val="2"/>
            <scheme val="minor"/>
          </rPr>
          <t>======
ID#AAAAT2qEN-s
     (2022-01-11 21:47:06)
Derived by multiplying the CH4/N2O emission factors with the MPG (both from Table 5)</t>
        </r>
      </text>
    </comment>
    <comment ref="F124" authorId="0" shapeId="0" xr:uid="{00000000-0006-0000-0700-000010000000}">
      <text>
        <r>
          <rPr>
            <sz val="10"/>
            <color rgb="FF000000"/>
            <rFont val="Calibri"/>
            <family val="2"/>
            <scheme val="minor"/>
          </rPr>
          <t>======
ID#AAAAT2qEOAU
     (2022-01-11 21:47:06)
Derived by multiplying the CH4/N2O emission factors with the MPG (both from Table 5)</t>
        </r>
      </text>
    </comment>
    <comment ref="C125" authorId="0" shapeId="0" xr:uid="{00000000-0006-0000-0700-000096000000}">
      <text>
        <r>
          <rPr>
            <sz val="10"/>
            <color rgb="FF000000"/>
            <rFont val="Calibri"/>
            <family val="2"/>
            <scheme val="minor"/>
          </rPr>
          <t>======
ID#AAAAT2qENd0
     (2022-01-11 21:47:06)
Derived by multiplying the CH4/N2O emission factors with the MPG (both from Table 5)</t>
        </r>
      </text>
    </comment>
    <comment ref="F125" authorId="0" shapeId="0" xr:uid="{00000000-0006-0000-0700-000079000000}">
      <text>
        <r>
          <rPr>
            <sz val="10"/>
            <color rgb="FF000000"/>
            <rFont val="Calibri"/>
            <family val="2"/>
            <scheme val="minor"/>
          </rPr>
          <t>======
ID#AAAAT2qENlo
     (2022-01-11 21:47:06)
Derived by multiplying the CH4/N2O emission factors with the MPG (both from Table 5)</t>
        </r>
      </text>
    </comment>
    <comment ref="C126" authorId="0" shapeId="0" xr:uid="{00000000-0006-0000-0700-000065000000}">
      <text>
        <r>
          <rPr>
            <sz val="10"/>
            <color rgb="FF000000"/>
            <rFont val="Calibri"/>
            <family val="2"/>
            <scheme val="minor"/>
          </rPr>
          <t>======
ID#AAAAT2qENqY
     (2022-01-11 21:47:06)
Derived by multiplying the CH4/N2O emission factors with the MPG (both from Table 5)</t>
        </r>
      </text>
    </comment>
    <comment ref="F126" authorId="0" shapeId="0" xr:uid="{00000000-0006-0000-0700-000036000000}">
      <text>
        <r>
          <rPr>
            <sz val="10"/>
            <color rgb="FF000000"/>
            <rFont val="Calibri"/>
            <family val="2"/>
            <scheme val="minor"/>
          </rPr>
          <t>======
ID#AAAAT2qEN3k
     (2022-01-11 21:47:06)
Derived by multiplying the CH4/N2O emission factors with the MPG (both from Table 5)</t>
        </r>
      </text>
    </comment>
    <comment ref="C127" authorId="0" shapeId="0" xr:uid="{00000000-0006-0000-0700-00000A000000}">
      <text>
        <r>
          <rPr>
            <sz val="10"/>
            <color rgb="FF000000"/>
            <rFont val="Calibri"/>
            <family val="2"/>
            <scheme val="minor"/>
          </rPr>
          <t>======
ID#AAAAT2qEOCQ
     (2022-01-11 21:47:06)
Derived by multiplying the CH4/N2O emission factors with the MPG (both from Table 5)</t>
        </r>
      </text>
    </comment>
    <comment ref="F127" authorId="0" shapeId="0" xr:uid="{00000000-0006-0000-0700-00002C000000}">
      <text>
        <r>
          <rPr>
            <sz val="10"/>
            <color rgb="FF000000"/>
            <rFont val="Calibri"/>
            <family val="2"/>
            <scheme val="minor"/>
          </rPr>
          <t>======
ID#AAAAT2qEN5s
     (2022-01-11 21:47:06)
Derived by multiplying the CH4/N2O emission factors with the MPG (both from Table 5)</t>
        </r>
      </text>
    </comment>
    <comment ref="C128" authorId="0" shapeId="0" xr:uid="{00000000-0006-0000-0700-000020000000}">
      <text>
        <r>
          <rPr>
            <sz val="10"/>
            <color rgb="FF000000"/>
            <rFont val="Calibri"/>
            <family val="2"/>
            <scheme val="minor"/>
          </rPr>
          <t>======
ID#AAAAT2qEN74
     (2022-01-11 21:47:06)
Derived by multiplying the CH4/N2O emission factors with the MPG (both from Table 5)</t>
        </r>
      </text>
    </comment>
    <comment ref="F128" authorId="0" shapeId="0" xr:uid="{00000000-0006-0000-0700-0000D1000000}">
      <text>
        <r>
          <rPr>
            <sz val="10"/>
            <color rgb="FF000000"/>
            <rFont val="Calibri"/>
            <family val="2"/>
            <scheme val="minor"/>
          </rPr>
          <t>======
ID#AAAAT15e_Jc
     (2022-01-11 21:47:06)
Derived by multiplying the CH4/N2O emission factors with the MPG (both from Table 5)</t>
        </r>
      </text>
    </comment>
    <comment ref="C129" authorId="0" shapeId="0" xr:uid="{00000000-0006-0000-0700-000082000000}">
      <text>
        <r>
          <rPr>
            <sz val="10"/>
            <color rgb="FF000000"/>
            <rFont val="Calibri"/>
            <family val="2"/>
            <scheme val="minor"/>
          </rPr>
          <t>======
ID#AAAAT2qENis
     (2022-01-11 21:47:06)
Derived by multiplying the CH4/N2O emission factors with the MPG (both from Table 5)</t>
        </r>
      </text>
    </comment>
    <comment ref="F129" authorId="0" shapeId="0" xr:uid="{00000000-0006-0000-0700-0000D4000000}">
      <text>
        <r>
          <rPr>
            <sz val="10"/>
            <color rgb="FF000000"/>
            <rFont val="Calibri"/>
            <family val="2"/>
            <scheme val="minor"/>
          </rPr>
          <t>======
ID#AAAAT15e_Ic
     (2022-01-11 21:47:06)
Derived by multiplying the CH4/N2O emission factors with the MPG (both from Table 5)</t>
        </r>
      </text>
    </comment>
    <comment ref="C130" authorId="0" shapeId="0" xr:uid="{00000000-0006-0000-0700-000088000000}">
      <text>
        <r>
          <rPr>
            <sz val="10"/>
            <color rgb="FF000000"/>
            <rFont val="Calibri"/>
            <family val="2"/>
            <scheme val="minor"/>
          </rPr>
          <t>======
ID#AAAAT2qENhc
     (2022-01-11 21:47:06)
Derived by multiplying the CH4/N2O emission factors with the MPG (both from Table 5)</t>
        </r>
      </text>
    </comment>
    <comment ref="F130" authorId="0" shapeId="0" xr:uid="{00000000-0006-0000-0700-0000CF000000}">
      <text>
        <r>
          <rPr>
            <sz val="10"/>
            <color rgb="FF000000"/>
            <rFont val="Calibri"/>
            <family val="2"/>
            <scheme val="minor"/>
          </rPr>
          <t>======
ID#AAAAT15e_Jw
     (2022-01-11 21:47:06)
Derived by multiplying the CH4/N2O emission factors with the MPG (both from Table 5)</t>
        </r>
      </text>
    </comment>
    <comment ref="C131" authorId="0" shapeId="0" xr:uid="{00000000-0006-0000-0700-00001A000000}">
      <text>
        <r>
          <rPr>
            <sz val="10"/>
            <color rgb="FF000000"/>
            <rFont val="Calibri"/>
            <family val="2"/>
            <scheme val="minor"/>
          </rPr>
          <t>======
ID#AAAAT2qEN94
     (2022-01-11 21:47:06)
Derived by multiplying the CH4/N2O emission factors with the MPG (both from Table 5)</t>
        </r>
      </text>
    </comment>
    <comment ref="F131" authorId="0" shapeId="0" xr:uid="{00000000-0006-0000-0700-0000BE000000}">
      <text>
        <r>
          <rPr>
            <sz val="10"/>
            <color rgb="FF000000"/>
            <rFont val="Calibri"/>
            <family val="2"/>
            <scheme val="minor"/>
          </rPr>
          <t>======
ID#AAAAT2qENRk
     (2022-01-11 21:47:06)
Derived by multiplying the CH4/N2O emission factors with the MPG (both from Table 5)</t>
        </r>
      </text>
    </comment>
    <comment ref="C132" authorId="0" shapeId="0" xr:uid="{00000000-0006-0000-0700-000006000000}">
      <text>
        <r>
          <rPr>
            <sz val="10"/>
            <color rgb="FF000000"/>
            <rFont val="Calibri"/>
            <family val="2"/>
            <scheme val="minor"/>
          </rPr>
          <t>======
ID#AAAAT2qEODg
     (2022-01-11 21:47:06)
Derived by multiplying the CH4/N2O emission factors with the MPG (both from Table 5)</t>
        </r>
      </text>
    </comment>
    <comment ref="F132" authorId="0" shapeId="0" xr:uid="{00000000-0006-0000-0700-0000D3000000}">
      <text>
        <r>
          <rPr>
            <sz val="10"/>
            <color rgb="FF000000"/>
            <rFont val="Calibri"/>
            <family val="2"/>
            <scheme val="minor"/>
          </rPr>
          <t>======
ID#AAAAT15e_Io
     (2022-01-11 21:47:06)
Derived by multiplying the CH4/N2O emission factors with the MPG (both from Table 5)</t>
        </r>
      </text>
    </comment>
    <comment ref="C133" authorId="0" shapeId="0" xr:uid="{00000000-0006-0000-0700-00004B000000}">
      <text>
        <r>
          <rPr>
            <sz val="10"/>
            <color rgb="FF000000"/>
            <rFont val="Calibri"/>
            <family val="2"/>
            <scheme val="minor"/>
          </rPr>
          <t>======
ID#AAAAT2qENy8
     (2022-01-11 21:47:06)
Derived by multiplying the CH4/N2O emission factors with the MPG (both from Table 5)</t>
        </r>
      </text>
    </comment>
    <comment ref="F133" authorId="0" shapeId="0" xr:uid="{00000000-0006-0000-0700-000035000000}">
      <text>
        <r>
          <rPr>
            <sz val="10"/>
            <color rgb="FF000000"/>
            <rFont val="Calibri"/>
            <family val="2"/>
            <scheme val="minor"/>
          </rPr>
          <t>======
ID#AAAAT2qEN38
     (2022-01-11 21:47:06)
Derived by multiplying the CH4/N2O emission factors with the MPG (both from Table 5)</t>
        </r>
      </text>
    </comment>
    <comment ref="C134" authorId="0" shapeId="0" xr:uid="{00000000-0006-0000-0700-000095000000}">
      <text>
        <r>
          <rPr>
            <sz val="10"/>
            <color rgb="FF000000"/>
            <rFont val="Calibri"/>
            <family val="2"/>
            <scheme val="minor"/>
          </rPr>
          <t>======
ID#AAAAT2qENeA
     (2022-01-11 21:47:06)
Derived by multiplying the CH4/N2O emission factors with the MPG (both from Table 5)</t>
        </r>
      </text>
    </comment>
    <comment ref="F134" authorId="0" shapeId="0" xr:uid="{00000000-0006-0000-0700-0000C9000000}">
      <text>
        <r>
          <rPr>
            <sz val="10"/>
            <color rgb="FF000000"/>
            <rFont val="Calibri"/>
            <family val="2"/>
            <scheme val="minor"/>
          </rPr>
          <t>======
ID#AAAAT2mnGLQ
     (2022-01-11 21:47:06)
Derived by multiplying the CH4/N2O emission factors with the MPG (both from Table 5)</t>
        </r>
      </text>
    </comment>
    <comment ref="C135" authorId="0" shapeId="0" xr:uid="{00000000-0006-0000-0700-000073000000}">
      <text>
        <r>
          <rPr>
            <sz val="10"/>
            <color rgb="FF000000"/>
            <rFont val="Calibri"/>
            <family val="2"/>
            <scheme val="minor"/>
          </rPr>
          <t>======
ID#AAAAT2qENnw
     (2022-01-11 21:47:06)
Derived by multiplying the CH4/N2O emission factors with the MPG (both from Table 5)</t>
        </r>
      </text>
    </comment>
    <comment ref="F135" authorId="0" shapeId="0" xr:uid="{00000000-0006-0000-0700-000089000000}">
      <text>
        <r>
          <rPr>
            <sz val="10"/>
            <color rgb="FF000000"/>
            <rFont val="Calibri"/>
            <family val="2"/>
            <scheme val="minor"/>
          </rPr>
          <t>======
ID#AAAAT2qENhI
     (2022-01-11 21:47:06)
Derived by multiplying the CH4/N2O emission factors with the MPG (both from Table 5)</t>
        </r>
      </text>
    </comment>
    <comment ref="C136" authorId="0" shapeId="0" xr:uid="{00000000-0006-0000-0700-000072000000}">
      <text>
        <r>
          <rPr>
            <sz val="10"/>
            <color rgb="FF000000"/>
            <rFont val="Calibri"/>
            <family val="2"/>
            <scheme val="minor"/>
          </rPr>
          <t>======
ID#AAAAT2qENoA
     (2022-01-11 21:47:06)
Derived by multiplying the CH4/N2O emission factors with the MPG (both from Table 5)</t>
        </r>
      </text>
    </comment>
    <comment ref="F136" authorId="0" shapeId="0" xr:uid="{00000000-0006-0000-0700-0000D8000000}">
      <text>
        <r>
          <rPr>
            <sz val="10"/>
            <color rgb="FF000000"/>
            <rFont val="Calibri"/>
            <family val="2"/>
            <scheme val="minor"/>
          </rPr>
          <t>======
ID#AAAAT15e_Hc
     (2022-01-11 21:47:05)
Derived by multiplying the CH4/N2O emission factors with the MPG (both from Table 5)</t>
        </r>
      </text>
    </comment>
    <comment ref="C137" authorId="0" shapeId="0" xr:uid="{00000000-0006-0000-0700-0000AE000000}">
      <text>
        <r>
          <rPr>
            <sz val="10"/>
            <color rgb="FF000000"/>
            <rFont val="Calibri"/>
            <family val="2"/>
            <scheme val="minor"/>
          </rPr>
          <t>======
ID#AAAAT2qENWI
     (2022-01-11 21:47:06)
Derived by multiplying the CH4/N2O emission factors with the MPG (both from Table 5)</t>
        </r>
      </text>
    </comment>
    <comment ref="F137" authorId="0" shapeId="0" xr:uid="{00000000-0006-0000-0700-00004A000000}">
      <text>
        <r>
          <rPr>
            <sz val="10"/>
            <color rgb="FF000000"/>
            <rFont val="Calibri"/>
            <family val="2"/>
            <scheme val="minor"/>
          </rPr>
          <t>======
ID#AAAAT2qENzI
     (2022-01-11 21:47:06)
Derived by multiplying the CH4/N2O emission factors with the MPG (both from Table 5)</t>
        </r>
      </text>
    </comment>
    <comment ref="C138" authorId="0" shapeId="0" xr:uid="{00000000-0006-0000-0700-00003A000000}">
      <text>
        <r>
          <rPr>
            <sz val="10"/>
            <color rgb="FF000000"/>
            <rFont val="Calibri"/>
            <family val="2"/>
            <scheme val="minor"/>
          </rPr>
          <t>======
ID#AAAAT2qEN3E
     (2022-01-11 21:47:06)
Derived by multiplying the CH4/N2O emission factors with the MPG (both from Table 5)</t>
        </r>
      </text>
    </comment>
    <comment ref="F138" authorId="0" shapeId="0" xr:uid="{00000000-0006-0000-0700-0000E1000000}">
      <text>
        <r>
          <rPr>
            <sz val="10"/>
            <color rgb="FF000000"/>
            <rFont val="Calibri"/>
            <family val="2"/>
            <scheme val="minor"/>
          </rPr>
          <t>======
ID#AAAAT15e_Eo
     (2022-01-11 21:47:05)
Derived by multiplying the CH4/N2O emission factors with the MPG (both from Table 5)</t>
        </r>
      </text>
    </comment>
    <comment ref="C139" authorId="0" shapeId="0" xr:uid="{00000000-0006-0000-0700-0000AB000000}">
      <text>
        <r>
          <rPr>
            <sz val="10"/>
            <color rgb="FF000000"/>
            <rFont val="Calibri"/>
            <family val="2"/>
            <scheme val="minor"/>
          </rPr>
          <t>======
ID#AAAAT2qENXM
     (2022-01-11 21:47:06)
Derived by multiplying the CH4/N2O emission factors with the MPG (both from Table 5)</t>
        </r>
      </text>
    </comment>
    <comment ref="F139" authorId="0" shapeId="0" xr:uid="{00000000-0006-0000-0700-0000E8000000}">
      <text>
        <r>
          <rPr>
            <sz val="10"/>
            <color rgb="FF000000"/>
            <rFont val="Calibri"/>
            <family val="2"/>
            <scheme val="minor"/>
          </rPr>
          <t>======
ID#AAAAT15e_Cc
     (2022-01-11 21:47:05)
Derived by multiplying the CH4/N2O emission factors with the MPG (both from Table 5)</t>
        </r>
      </text>
    </comment>
    <comment ref="C140" authorId="0" shapeId="0" xr:uid="{00000000-0006-0000-0700-0000CD000000}">
      <text>
        <r>
          <rPr>
            <sz val="10"/>
            <color rgb="FF000000"/>
            <rFont val="Calibri"/>
            <family val="2"/>
            <scheme val="minor"/>
          </rPr>
          <t>======
ID#AAAAT2mnGKY
     (2022-01-11 21:47:06)
Derived by multiplying the CH4/N2O emission factors with the MPG (both from Table 5)</t>
        </r>
      </text>
    </comment>
    <comment ref="F140" authorId="0" shapeId="0" xr:uid="{00000000-0006-0000-0700-000062000000}">
      <text>
        <r>
          <rPr>
            <sz val="10"/>
            <color rgb="FF000000"/>
            <rFont val="Calibri"/>
            <family val="2"/>
            <scheme val="minor"/>
          </rPr>
          <t>======
ID#AAAAT2qENq4
     (2022-01-11 21:47:06)
Derived by multiplying the CH4/N2O emission factors with the MPG (both from Table 5)</t>
        </r>
      </text>
    </comment>
    <comment ref="C141" authorId="0" shapeId="0" xr:uid="{00000000-0006-0000-0700-00002A000000}">
      <text>
        <r>
          <rPr>
            <sz val="10"/>
            <color rgb="FF000000"/>
            <rFont val="Calibri"/>
            <family val="2"/>
            <scheme val="minor"/>
          </rPr>
          <t>======
ID#AAAAT2qEN6I
     (2022-01-11 21:47:06)
Derived by multiplying the CH4/N2O emission factors with the MPG (both from Table 5)</t>
        </r>
      </text>
    </comment>
    <comment ref="F141" authorId="0" shapeId="0" xr:uid="{00000000-0006-0000-0700-0000B9000000}">
      <text>
        <r>
          <rPr>
            <sz val="10"/>
            <color rgb="FF000000"/>
            <rFont val="Calibri"/>
            <family val="2"/>
            <scheme val="minor"/>
          </rPr>
          <t>======
ID#AAAAT2qENTc
     (2022-01-11 21:47:06)
Derived by multiplying the CH4/N2O emission factors with the MPG (both from Table 5)</t>
        </r>
      </text>
    </comment>
    <comment ref="C142" authorId="0" shapeId="0" xr:uid="{00000000-0006-0000-0700-0000AA000000}">
      <text>
        <r>
          <rPr>
            <sz val="10"/>
            <color rgb="FF000000"/>
            <rFont val="Calibri"/>
            <family val="2"/>
            <scheme val="minor"/>
          </rPr>
          <t>======
ID#AAAAT2qENXs
     (2022-01-11 21:47:06)
Derived by multiplying the CH4/N2O emission factors with the MPG (both from Table 5)</t>
        </r>
      </text>
    </comment>
    <comment ref="F142" authorId="0" shapeId="0" xr:uid="{00000000-0006-0000-0700-000061000000}">
      <text>
        <r>
          <rPr>
            <sz val="10"/>
            <color rgb="FF000000"/>
            <rFont val="Calibri"/>
            <family val="2"/>
            <scheme val="minor"/>
          </rPr>
          <t>======
ID#AAAAT2qENrA
     (2022-01-11 21:47:06)
Derived by multiplying the CH4/N2O emission factors with the MPG (both from Table 5)</t>
        </r>
      </text>
    </comment>
    <comment ref="C143" authorId="0" shapeId="0" xr:uid="{00000000-0006-0000-0700-000025000000}">
      <text>
        <r>
          <rPr>
            <sz val="10"/>
            <color rgb="FF000000"/>
            <rFont val="Calibri"/>
            <family val="2"/>
            <scheme val="minor"/>
          </rPr>
          <t>======
ID#AAAAT2qEN68
     (2022-01-11 21:47:06)
Derived by multiplying the CH4/N2O emission factors with the MPG (both from Table 5)</t>
        </r>
      </text>
    </comment>
    <comment ref="F143" authorId="0" shapeId="0" xr:uid="{00000000-0006-0000-0700-000023000000}">
      <text>
        <r>
          <rPr>
            <sz val="10"/>
            <color rgb="FF000000"/>
            <rFont val="Calibri"/>
            <family val="2"/>
            <scheme val="minor"/>
          </rPr>
          <t>======
ID#AAAAT2qEN7k
     (2022-01-11 21:47:06)
Derived by multiplying the CH4/N2O emission factors with the MPG (both from Table 5)</t>
        </r>
      </text>
    </comment>
    <comment ref="C144" authorId="0" shapeId="0" xr:uid="{00000000-0006-0000-0700-000063000000}">
      <text>
        <r>
          <rPr>
            <sz val="10"/>
            <color rgb="FF000000"/>
            <rFont val="Calibri"/>
            <family val="2"/>
            <scheme val="minor"/>
          </rPr>
          <t>======
ID#AAAAT2qENq0
     (2022-01-11 21:47:06)
Based on Table 2 (Fuel Use CH4/N2O factors)</t>
        </r>
      </text>
    </comment>
    <comment ref="F144" authorId="0" shapeId="0" xr:uid="{00000000-0006-0000-0700-000002000000}">
      <text>
        <r>
          <rPr>
            <sz val="10"/>
            <color rgb="FF000000"/>
            <rFont val="Calibri"/>
            <family val="2"/>
            <scheme val="minor"/>
          </rPr>
          <t>======
ID#AAAAT2qEOEI
     (2022-01-11 21:47:06)
Based on Table 2 (Fuel Use CH4/N2O factors)</t>
        </r>
      </text>
    </comment>
    <comment ref="C145" authorId="0" shapeId="0" xr:uid="{00000000-0006-0000-0700-00007F000000}">
      <text>
        <r>
          <rPr>
            <sz val="10"/>
            <color rgb="FF000000"/>
            <rFont val="Calibri"/>
            <family val="2"/>
            <scheme val="minor"/>
          </rPr>
          <t>======
ID#AAAAT2qENjc
     (2022-01-11 21:47:06)
Based on Table 2 (Fuel Use CH4/N2O factors)</t>
        </r>
      </text>
    </comment>
    <comment ref="F145" authorId="0" shapeId="0" xr:uid="{00000000-0006-0000-0700-00005C000000}">
      <text>
        <r>
          <rPr>
            <sz val="10"/>
            <color rgb="FF000000"/>
            <rFont val="Calibri"/>
            <family val="2"/>
            <scheme val="minor"/>
          </rPr>
          <t>======
ID#AAAAT2qENsk
     (2022-01-11 21:47:06)
Based on Table 2 (Fuel Use CH4/N2O factors)</t>
        </r>
      </text>
    </comment>
    <comment ref="C146" authorId="0" shapeId="0" xr:uid="{00000000-0006-0000-0700-000069000000}">
      <text>
        <r>
          <rPr>
            <sz val="10"/>
            <color rgb="FF000000"/>
            <rFont val="Calibri"/>
            <family val="2"/>
            <scheme val="minor"/>
          </rPr>
          <t>======
ID#AAAAT2qENpg
     (2022-01-11 21:47:06)
Based on Table 2 (Fuel Use CH4/N2O factors)</t>
        </r>
      </text>
    </comment>
    <comment ref="F146" authorId="0" shapeId="0" xr:uid="{00000000-0006-0000-0700-000008000000}">
      <text>
        <r>
          <rPr>
            <sz val="10"/>
            <color rgb="FF000000"/>
            <rFont val="Calibri"/>
            <family val="2"/>
            <scheme val="minor"/>
          </rPr>
          <t>======
ID#AAAAT2qEOCg
     (2022-01-11 21:47:06)
Based on Table 2 (Fuel Use CH4/N2O factors)</t>
        </r>
      </text>
    </comment>
  </commentList>
  <extLst>
    <ext xmlns:r="http://schemas.openxmlformats.org/officeDocument/2006/relationships" uri="GoogleSheetsCustomDataVersion1">
      <go:sheetsCustomData xmlns:go="http://customooxmlschemas.google.com/" r:id="rId1" roundtripDataSignature="AMtx7miXeO9+XO/ukVa+z8gRsh7X1qKQE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K4" authorId="0" shapeId="0" xr:uid="{00000000-0006-0000-0800-0000D7000000}">
      <text>
        <r>
          <rPr>
            <sz val="10"/>
            <color rgb="FF000000"/>
            <rFont val="Calibri"/>
            <family val="2"/>
            <scheme val="minor"/>
          </rPr>
          <t>======
ID#AAAAT2qENnQ
     (2022-01-11 21:47:06)
Based on MPG data from Table 5 (On Road Travel - US CH4/N2O factors)</t>
        </r>
      </text>
    </comment>
    <comment ref="K5" authorId="0" shapeId="0" xr:uid="{00000000-0006-0000-0800-000017000000}">
      <text>
        <r>
          <rPr>
            <sz val="10"/>
            <color rgb="FF000000"/>
            <rFont val="Calibri"/>
            <family val="2"/>
            <scheme val="minor"/>
          </rPr>
          <t>======
ID#AAAAT2qEOBQ
     (2022-01-11 21:47:06)
Based on MPG data from Table 5 (On Road Travel - US CH4/N2O factors)</t>
        </r>
      </text>
    </comment>
    <comment ref="P5" authorId="0" shapeId="0" xr:uid="{00000000-0006-0000-0800-000067000000}">
      <text>
        <r>
          <rPr>
            <sz val="10"/>
            <color rgb="FF000000"/>
            <rFont val="Calibri"/>
            <family val="2"/>
            <scheme val="minor"/>
          </rPr>
          <t>======
ID#AAAAT2qEN2E
     (2022-01-11 21:47:06)
Derived by dividing the Fuel Use emission factors (from IPCC) by the MPG (from Table 5)</t>
        </r>
      </text>
    </comment>
    <comment ref="K6" authorId="0" shapeId="0" xr:uid="{00000000-0006-0000-0800-000081010000}">
      <text>
        <r>
          <rPr>
            <sz val="10"/>
            <color rgb="FF000000"/>
            <rFont val="Calibri"/>
            <family val="2"/>
            <scheme val="minor"/>
          </rPr>
          <t>======
ID#AAAAT2qENT0
     (2022-01-11 21:47:06)
Based on MPG data from Table 5 (On Road Travel - US CH4/N2O factors)</t>
        </r>
      </text>
    </comment>
    <comment ref="O6" authorId="0" shapeId="0" xr:uid="{00000000-0006-0000-0800-000094010000}">
      <text>
        <r>
          <rPr>
            <sz val="10"/>
            <color rgb="FF000000"/>
            <rFont val="Calibri"/>
            <family val="2"/>
            <scheme val="minor"/>
          </rPr>
          <t>======
ID#AAAAT2qENR0
     (2022-01-11 21:47:06)
Derived by dividing the Fuel Use emission factors (from IPCC) by the MPG (from Table 5)</t>
        </r>
      </text>
    </comment>
    <comment ref="K7" authorId="0" shapeId="0" xr:uid="{00000000-0006-0000-0800-0000B9000000}">
      <text>
        <r>
          <rPr>
            <sz val="10"/>
            <color rgb="FF000000"/>
            <rFont val="Calibri"/>
            <family val="2"/>
            <scheme val="minor"/>
          </rPr>
          <t>======
ID#AAAAT2qENrk
     (2022-01-11 21:47:06)
Based on MPG data from Table 5 (On Road Travel - US CH4/N2O factors)</t>
        </r>
      </text>
    </comment>
    <comment ref="O7" authorId="0" shapeId="0" xr:uid="{00000000-0006-0000-0800-000092010000}">
      <text>
        <r>
          <rPr>
            <sz val="10"/>
            <color rgb="FF000000"/>
            <rFont val="Calibri"/>
            <family val="2"/>
            <scheme val="minor"/>
          </rPr>
          <t>======
ID#AAAAT2qENSA
     (2022-01-11 21:47:06)
Derived by dividing the Fuel Use emission factors (from IPCC) by the MPG (from Table 5)</t>
        </r>
      </text>
    </comment>
    <comment ref="K8" authorId="0" shapeId="0" xr:uid="{00000000-0006-0000-0800-0000FD010000}">
      <text>
        <r>
          <rPr>
            <sz val="10"/>
            <color rgb="FF000000"/>
            <rFont val="Calibri"/>
            <family val="2"/>
            <scheme val="minor"/>
          </rPr>
          <t>======
ID#AAAAT15e_EM
     (2022-01-11 21:47:05)
Based on MPG data from Table 5 (On Road Travel - US CH4/N2O factors)</t>
        </r>
      </text>
    </comment>
    <comment ref="O8" authorId="0" shapeId="0" xr:uid="{00000000-0006-0000-0800-0000A3000000}">
      <text>
        <r>
          <rPr>
            <sz val="10"/>
            <color rgb="FF000000"/>
            <rFont val="Calibri"/>
            <family val="2"/>
            <scheme val="minor"/>
          </rPr>
          <t>======
ID#AAAAT2qENug
     (2022-01-11 21:47:06)
Derived by dividing the Fuel Use emission factors (from IPCC) by the MPG (from Table 5)</t>
        </r>
      </text>
    </comment>
    <comment ref="K9" authorId="0" shapeId="0" xr:uid="{00000000-0006-0000-0800-00003B000000}">
      <text>
        <r>
          <rPr>
            <sz val="10"/>
            <color rgb="FF000000"/>
            <rFont val="Calibri"/>
            <family val="2"/>
            <scheme val="minor"/>
          </rPr>
          <t>======
ID#AAAAT2qEN70
     (2022-01-11 21:47:06)
Based on MPG data from Table 5 (On Road Travel - US CH4/N2O factors)</t>
        </r>
      </text>
    </comment>
    <comment ref="O9" authorId="0" shapeId="0" xr:uid="{00000000-0006-0000-0800-00009B010000}">
      <text>
        <r>
          <rPr>
            <sz val="10"/>
            <color rgb="FF000000"/>
            <rFont val="Calibri"/>
            <family val="2"/>
            <scheme val="minor"/>
          </rPr>
          <t>======
ID#AAAAT2qENQs
     (2022-01-11 21:47:06)
Derived by dividing the Fuel Use emission factors (from IPCC) by the MPG (from Table 5)</t>
        </r>
      </text>
    </comment>
    <comment ref="K10" authorId="0" shapeId="0" xr:uid="{00000000-0006-0000-0800-0000B0010000}">
      <text>
        <r>
          <rPr>
            <sz val="10"/>
            <color rgb="FF000000"/>
            <rFont val="Calibri"/>
            <family val="2"/>
            <scheme val="minor"/>
          </rPr>
          <t>======
ID#AAAAT2mnGMs
     (2022-01-11 21:47:06)
Based on MPG data from Table 5 (On Road Travel - US CH4/N2O factors)</t>
        </r>
      </text>
    </comment>
    <comment ref="O10" authorId="0" shapeId="0" xr:uid="{00000000-0006-0000-0800-0000C4000000}">
      <text>
        <r>
          <rPr>
            <sz val="10"/>
            <color rgb="FF000000"/>
            <rFont val="Calibri"/>
            <family val="2"/>
            <scheme val="minor"/>
          </rPr>
          <t>======
ID#AAAAT2qENqE
     (2022-01-11 21:47:06)
Derived by dividing the Fuel Use emission factors (from IPCC) by the MPG (from Table 5)</t>
        </r>
      </text>
    </comment>
    <comment ref="K11" authorId="0" shapeId="0" xr:uid="{00000000-0006-0000-0800-000008020000}">
      <text>
        <r>
          <rPr>
            <sz val="10"/>
            <color rgb="FF000000"/>
            <rFont val="Calibri"/>
            <family val="2"/>
            <scheme val="minor"/>
          </rPr>
          <t>======
ID#AAAAT15e_DI
     (2022-01-11 21:47:05)
Based on MPG data from Table 5 (On Road Travel - US CH4/N2O factors)</t>
        </r>
      </text>
    </comment>
    <comment ref="O11" authorId="0" shapeId="0" xr:uid="{00000000-0006-0000-0800-0000CF000000}">
      <text>
        <r>
          <rPr>
            <sz val="10"/>
            <color rgb="FF000000"/>
            <rFont val="Calibri"/>
            <family val="2"/>
            <scheme val="minor"/>
          </rPr>
          <t>======
ID#AAAAT2qENoY
     (2022-01-11 21:47:06)
Derived by dividing the Fuel Use emission factors (from IPCC) by the MPG (from Table 5)</t>
        </r>
      </text>
    </comment>
    <comment ref="K12" authorId="0" shapeId="0" xr:uid="{00000000-0006-0000-0800-0000FF010000}">
      <text>
        <r>
          <rPr>
            <sz val="10"/>
            <color rgb="FF000000"/>
            <rFont val="Calibri"/>
            <family val="2"/>
            <scheme val="minor"/>
          </rPr>
          <t>======
ID#AAAAT15e_D8
     (2022-01-11 21:47:05)
Based on MPG data from Table 5 (On Road Travel - US CH4/N2O factors)</t>
        </r>
      </text>
    </comment>
    <comment ref="O12" authorId="0" shapeId="0" xr:uid="{00000000-0006-0000-0800-00005F010000}">
      <text>
        <r>
          <rPr>
            <sz val="10"/>
            <color rgb="FF000000"/>
            <rFont val="Calibri"/>
            <family val="2"/>
            <scheme val="minor"/>
          </rPr>
          <t>======
ID#AAAAT2qENX4
     (2022-01-11 21:47:06)
Derived by dividing the Fuel Use emission factors (from IPCC) by the MPG (from Table 5)</t>
        </r>
      </text>
    </comment>
    <comment ref="K13" authorId="0" shapeId="0" xr:uid="{00000000-0006-0000-0800-0000F1010000}">
      <text>
        <r>
          <rPr>
            <sz val="10"/>
            <color rgb="FF000000"/>
            <rFont val="Calibri"/>
            <family val="2"/>
            <scheme val="minor"/>
          </rPr>
          <t>======
ID#AAAAT15e_Fk
     (2022-01-11 21:47:05)
Based on MPG data from Table 5 (On Road Travel - US CH4/N2O factors)</t>
        </r>
      </text>
    </comment>
    <comment ref="O13" authorId="0" shapeId="0" xr:uid="{00000000-0006-0000-0800-000029000000}">
      <text>
        <r>
          <rPr>
            <sz val="10"/>
            <color rgb="FF000000"/>
            <rFont val="Calibri"/>
            <family val="2"/>
            <scheme val="minor"/>
          </rPr>
          <t>======
ID#AAAAT2qEN-E
     (2022-01-11 21:47:06)
Derived by dividing the Fuel Use emission factors (from IPCC) by the MPG (from Table 5)</t>
        </r>
      </text>
    </comment>
    <comment ref="K14" authorId="0" shapeId="0" xr:uid="{00000000-0006-0000-0800-000013010000}">
      <text>
        <r>
          <rPr>
            <sz val="10"/>
            <color rgb="FF000000"/>
            <rFont val="Calibri"/>
            <family val="2"/>
            <scheme val="minor"/>
          </rPr>
          <t>======
ID#AAAAT2qENgY
     (2022-01-11 21:47:06)
Based on MPG data from Table 5 (On Road Travel - US CH4/N2O factors)</t>
        </r>
      </text>
    </comment>
    <comment ref="O14" authorId="0" shapeId="0" xr:uid="{00000000-0006-0000-0800-000065000000}">
      <text>
        <r>
          <rPr>
            <sz val="10"/>
            <color rgb="FF000000"/>
            <rFont val="Calibri"/>
            <family val="2"/>
            <scheme val="minor"/>
          </rPr>
          <t>======
ID#AAAAT2qEN2M
     (2022-01-11 21:47:06)
Derived by dividing the Fuel Use emission factors (from IPCC) by the MPG (from Table 5)</t>
        </r>
      </text>
    </comment>
    <comment ref="K15" authorId="0" shapeId="0" xr:uid="{00000000-0006-0000-0800-000011000000}">
      <text>
        <r>
          <rPr>
            <sz val="10"/>
            <color rgb="FF000000"/>
            <rFont val="Calibri"/>
            <family val="2"/>
            <scheme val="minor"/>
          </rPr>
          <t>======
ID#AAAAT2qEOB8
     (2022-01-11 21:47:06)
Based on MPG data from Table 5 (On Road Travel - US CH4/N2O factors)</t>
        </r>
      </text>
    </comment>
    <comment ref="O15" authorId="0" shapeId="0" xr:uid="{00000000-0006-0000-0800-000016000000}">
      <text>
        <r>
          <rPr>
            <sz val="10"/>
            <color rgb="FF000000"/>
            <rFont val="Calibri"/>
            <family val="2"/>
            <scheme val="minor"/>
          </rPr>
          <t>======
ID#AAAAT2qEOBU
     (2022-01-11 21:47:06)
Derived by dividing the Fuel Use emission factors (from IPCC) by the MPG (from Table 5)</t>
        </r>
      </text>
    </comment>
    <comment ref="K16" authorId="0" shapeId="0" xr:uid="{00000000-0006-0000-0800-000060000000}">
      <text>
        <r>
          <rPr>
            <sz val="10"/>
            <color rgb="FF000000"/>
            <rFont val="Calibri"/>
            <family val="2"/>
            <scheme val="minor"/>
          </rPr>
          <t>======
ID#AAAAT2qEN24
     (2022-01-11 21:47:06)
Based on MPG data from Table 5 (On Road Travel - US CH4/N2O factors)</t>
        </r>
      </text>
    </comment>
    <comment ref="O16" authorId="0" shapeId="0" xr:uid="{00000000-0006-0000-0800-00009F010000}">
      <text>
        <r>
          <rPr>
            <sz val="10"/>
            <color rgb="FF000000"/>
            <rFont val="Calibri"/>
            <family val="2"/>
            <scheme val="minor"/>
          </rPr>
          <t>======
ID#AAAAT2qENQY
     (2022-01-11 21:47:06)
Derived by dividing the Fuel Use emission factors (from IPCC) by the MPG (from Table 5)</t>
        </r>
      </text>
    </comment>
    <comment ref="K17" authorId="0" shapeId="0" xr:uid="{00000000-0006-0000-0800-00009C000000}">
      <text>
        <r>
          <rPr>
            <sz val="10"/>
            <color rgb="FF000000"/>
            <rFont val="Calibri"/>
            <family val="2"/>
            <scheme val="minor"/>
          </rPr>
          <t>======
ID#AAAAT2qENvY
     (2022-01-11 21:47:06)
Based on MPG data from Table 5 (On Road Travel - US CH4/N2O factors)</t>
        </r>
      </text>
    </comment>
    <comment ref="O17" authorId="0" shapeId="0" xr:uid="{00000000-0006-0000-0800-0000A8000000}">
      <text>
        <r>
          <rPr>
            <sz val="10"/>
            <color rgb="FF000000"/>
            <rFont val="Calibri"/>
            <family val="2"/>
            <scheme val="minor"/>
          </rPr>
          <t>======
ID#AAAAT2qENuM
     (2022-01-11 21:47:06)
Derived by dividing the Fuel Use emission factors (from IPCC) by the MPG (from Table 5)</t>
        </r>
      </text>
    </comment>
    <comment ref="K18" authorId="0" shapeId="0" xr:uid="{00000000-0006-0000-0800-00004A000000}">
      <text>
        <r>
          <rPr>
            <sz val="10"/>
            <color rgb="FF000000"/>
            <rFont val="Calibri"/>
            <family val="2"/>
            <scheme val="minor"/>
          </rPr>
          <t>======
ID#AAAAT2qEN6A
     (2022-01-11 21:47:06)
Based on MPG data from Table 5 (On Road Travel - US CH4/N2O factors)</t>
        </r>
      </text>
    </comment>
    <comment ref="O18" authorId="0" shapeId="0" xr:uid="{00000000-0006-0000-0800-00000C020000}">
      <text>
        <r>
          <rPr>
            <sz val="10"/>
            <color rgb="FF000000"/>
            <rFont val="Calibri"/>
            <family val="2"/>
            <scheme val="minor"/>
          </rPr>
          <t>======
ID#AAAAT15e_Ck
     (2022-01-11 21:47:05)
Derived by dividing the Fuel Use emission factors (from IPCC) by the MPG (from Table 5)</t>
        </r>
      </text>
    </comment>
    <comment ref="K19" authorId="0" shapeId="0" xr:uid="{00000000-0006-0000-0800-000090000000}">
      <text>
        <r>
          <rPr>
            <sz val="10"/>
            <color rgb="FF000000"/>
            <rFont val="Calibri"/>
            <family val="2"/>
            <scheme val="minor"/>
          </rPr>
          <t>======
ID#AAAAT2qENwc
     (2022-01-11 21:47:06)
Based on MPG data from Table 5 (On Road Travel - US CH4/N2O factors)</t>
        </r>
      </text>
    </comment>
    <comment ref="O19" authorId="0" shapeId="0" xr:uid="{00000000-0006-0000-0800-000047000000}">
      <text>
        <r>
          <rPr>
            <sz val="10"/>
            <color rgb="FF000000"/>
            <rFont val="Calibri"/>
            <family val="2"/>
            <scheme val="minor"/>
          </rPr>
          <t>======
ID#AAAAT2qEN6Y
     (2022-01-11 21:47:06)
Derived by dividing the Fuel Use emission factors (from IPCC) by the MPG (from Table 5)</t>
        </r>
      </text>
    </comment>
    <comment ref="K20" authorId="0" shapeId="0" xr:uid="{00000000-0006-0000-0800-00000A020000}">
      <text>
        <r>
          <rPr>
            <sz val="10"/>
            <color rgb="FF000000"/>
            <rFont val="Calibri"/>
            <family val="2"/>
            <scheme val="minor"/>
          </rPr>
          <t>======
ID#AAAAT15e_C4
     (2022-01-11 21:47:05)
Based on MPG data from Table 5 (On Road Travel - US CH4/N2O factors)</t>
        </r>
      </text>
    </comment>
    <comment ref="O20" authorId="0" shapeId="0" xr:uid="{00000000-0006-0000-0800-0000AC000000}">
      <text>
        <r>
          <rPr>
            <sz val="10"/>
            <color rgb="FF000000"/>
            <rFont val="Calibri"/>
            <family val="2"/>
            <scheme val="minor"/>
          </rPr>
          <t>======
ID#AAAAT2qENtk
     (2022-01-11 21:47:06)
Derived by dividing the Fuel Use emission factors (from IPCC) by the MPG (from Table 5)</t>
        </r>
      </text>
    </comment>
    <comment ref="K21" authorId="0" shapeId="0" xr:uid="{00000000-0006-0000-0800-0000E5010000}">
      <text>
        <r>
          <rPr>
            <sz val="10"/>
            <color rgb="FF000000"/>
            <rFont val="Calibri"/>
            <family val="2"/>
            <scheme val="minor"/>
          </rPr>
          <t>======
ID#AAAAT15e_Go
     (2022-01-11 21:47:05)
Based on MPG data from Table 5 (On Road Travel - US CH4/N2O factors)</t>
        </r>
      </text>
    </comment>
    <comment ref="O21" authorId="0" shapeId="0" xr:uid="{00000000-0006-0000-0800-000035000000}">
      <text>
        <r>
          <rPr>
            <sz val="10"/>
            <color rgb="FF000000"/>
            <rFont val="Calibri"/>
            <family val="2"/>
            <scheme val="minor"/>
          </rPr>
          <t>======
ID#AAAAT2qEN8w
     (2022-01-11 21:47:06)
Derived by dividing the Fuel Use emission factors (from IPCC) by the MPG (from Table 5)</t>
        </r>
      </text>
    </comment>
    <comment ref="K22" authorId="0" shapeId="0" xr:uid="{00000000-0006-0000-0800-0000FB010000}">
      <text>
        <r>
          <rPr>
            <sz val="10"/>
            <color rgb="FF000000"/>
            <rFont val="Calibri"/>
            <family val="2"/>
            <scheme val="minor"/>
          </rPr>
          <t>======
ID#AAAAT15e_EY
     (2022-01-11 21:47:05)
Based on MPG data from Table 5 (On Road Travel - US CH4/N2O factors)</t>
        </r>
      </text>
    </comment>
    <comment ref="O22" authorId="0" shapeId="0" xr:uid="{00000000-0006-0000-0800-000051000000}">
      <text>
        <r>
          <rPr>
            <sz val="10"/>
            <color rgb="FF000000"/>
            <rFont val="Calibri"/>
            <family val="2"/>
            <scheme val="minor"/>
          </rPr>
          <t>======
ID#AAAAT2qEN5I
     (2022-01-11 21:47:06)
Derived by dividing the Fuel Use emission factors (from IPCC) by the MPG (from Table 5)</t>
        </r>
      </text>
    </comment>
    <comment ref="K23" authorId="0" shapeId="0" xr:uid="{00000000-0006-0000-0800-0000BC000000}">
      <text>
        <r>
          <rPr>
            <sz val="10"/>
            <color rgb="FF000000"/>
            <rFont val="Calibri"/>
            <family val="2"/>
            <scheme val="minor"/>
          </rPr>
          <t>======
ID#AAAAT2qENrU
     (2022-01-11 21:47:06)
Based on MPG data from Table 5 (On Road Travel - US CH4/N2O factors)</t>
        </r>
      </text>
    </comment>
    <comment ref="K24" authorId="0" shapeId="0" xr:uid="{00000000-0006-0000-0800-0000F9010000}">
      <text>
        <r>
          <rPr>
            <sz val="10"/>
            <color rgb="FF000000"/>
            <rFont val="Calibri"/>
            <family val="2"/>
            <scheme val="minor"/>
          </rPr>
          <t>======
ID#AAAAT15e_Eg
     (2022-01-11 21:47:05)
Based on MPG data from Table 5 (On Road Travel - US CH4/N2O factors)</t>
        </r>
      </text>
    </comment>
    <comment ref="K25" authorId="0" shapeId="0" xr:uid="{00000000-0006-0000-0800-0000CB010000}">
      <text>
        <r>
          <rPr>
            <sz val="10"/>
            <color rgb="FF000000"/>
            <rFont val="Calibri"/>
            <family val="2"/>
            <scheme val="minor"/>
          </rPr>
          <t>======
ID#AAAAT15e_J8
     (2022-01-11 21:47:06)
Based on MPG data from Table 5 (On Road Travel - US CH4/N2O factors)</t>
        </r>
      </text>
    </comment>
    <comment ref="O25" authorId="0" shapeId="0" xr:uid="{00000000-0006-0000-0800-00005F000000}">
      <text>
        <r>
          <rPr>
            <sz val="10"/>
            <color rgb="FF000000"/>
            <rFont val="Calibri"/>
            <family val="2"/>
            <scheme val="minor"/>
          </rPr>
          <t>======
ID#AAAAT2qEN3A
     (2022-01-11 21:47:06)
Derived by dividing the Fuel Use emission factors (from IPCC) by the MPG (from Table 5)</t>
        </r>
      </text>
    </comment>
    <comment ref="K26" authorId="0" shapeId="0" xr:uid="{00000000-0006-0000-0800-00000A010000}">
      <text>
        <r>
          <rPr>
            <sz val="10"/>
            <color rgb="FF000000"/>
            <rFont val="Calibri"/>
            <family val="2"/>
            <scheme val="minor"/>
          </rPr>
          <t>======
ID#AAAAT2qENhM
     (2022-01-11 21:47:06)
Based on MPG data from Table 5 (On Road Travel - US CH4/N2O factors)</t>
        </r>
      </text>
    </comment>
    <comment ref="P26" authorId="0" shapeId="0" xr:uid="{00000000-0006-0000-0800-000057000000}">
      <text>
        <r>
          <rPr>
            <sz val="10"/>
            <color rgb="FF000000"/>
            <rFont val="Calibri"/>
            <family val="2"/>
            <scheme val="minor"/>
          </rPr>
          <t>======
ID#AAAAT2qEN4U
     (2022-01-11 21:47:06)
Derived by dividing the Fuel Use emission factors (from IPCC) by the MPG (from Table 5)</t>
        </r>
      </text>
    </comment>
    <comment ref="K27" authorId="0" shapeId="0" xr:uid="{00000000-0006-0000-0800-00001C000000}">
      <text>
        <r>
          <rPr>
            <sz val="10"/>
            <color rgb="FF000000"/>
            <rFont val="Calibri"/>
            <family val="2"/>
            <scheme val="minor"/>
          </rPr>
          <t>======
ID#AAAAT2qEOA0
     (2022-01-11 21:47:06)
Based on MPG data from Table 5 (On Road Travel - US CH4/N2O factors)</t>
        </r>
      </text>
    </comment>
    <comment ref="O27" authorId="0" shapeId="0" xr:uid="{00000000-0006-0000-0800-0000F5010000}">
      <text>
        <r>
          <rPr>
            <sz val="10"/>
            <color rgb="FF000000"/>
            <rFont val="Calibri"/>
            <family val="2"/>
            <scheme val="minor"/>
          </rPr>
          <t>======
ID#AAAAT15e_FQ
     (2022-01-11 21:47:05)
Derived by dividing the Fuel Use emission factors (from IPCC) by the MPG (from Table 5)</t>
        </r>
      </text>
    </comment>
    <comment ref="K28" authorId="0" shapeId="0" xr:uid="{00000000-0006-0000-0800-000020000000}">
      <text>
        <r>
          <rPr>
            <sz val="10"/>
            <color rgb="FF000000"/>
            <rFont val="Calibri"/>
            <family val="2"/>
            <scheme val="minor"/>
          </rPr>
          <t>======
ID#AAAAT2qEOAY
     (2022-01-11 21:47:06)
Based on MPG data from Table 5 (On Road Travel - US CH4/N2O factors)</t>
        </r>
      </text>
    </comment>
    <comment ref="O28" authorId="0" shapeId="0" xr:uid="{00000000-0006-0000-0800-000031000000}">
      <text>
        <r>
          <rPr>
            <sz val="10"/>
            <color rgb="FF000000"/>
            <rFont val="Calibri"/>
            <family val="2"/>
            <scheme val="minor"/>
          </rPr>
          <t>======
ID#AAAAT2qEN9M
     (2022-01-11 21:47:06)
Derived by dividing the Fuel Use emission factors (from IPCC) by the MPG (from Table 5)</t>
        </r>
      </text>
    </comment>
    <comment ref="K29" authorId="0" shapeId="0" xr:uid="{00000000-0006-0000-0800-00003D000000}">
      <text>
        <r>
          <rPr>
            <sz val="10"/>
            <color rgb="FF000000"/>
            <rFont val="Calibri"/>
            <family val="2"/>
            <scheme val="minor"/>
          </rPr>
          <t>======
ID#AAAAT2qEN7g
     (2022-01-11 21:47:06)
Based on MPG data from Table 5 (On Road Travel - US CH4/N2O factors)</t>
        </r>
      </text>
    </comment>
    <comment ref="O29" authorId="0" shapeId="0" xr:uid="{00000000-0006-0000-0800-000080000000}">
      <text>
        <r>
          <rPr>
            <sz val="10"/>
            <color rgb="FF000000"/>
            <rFont val="Calibri"/>
            <family val="2"/>
            <scheme val="minor"/>
          </rPr>
          <t>======
ID#AAAAT2qENyU
     (2022-01-11 21:47:06)
Derived by dividing the Fuel Use emission factors (from IPCC) by the MPG (from Table 5)</t>
        </r>
      </text>
    </comment>
    <comment ref="K30" authorId="0" shapeId="0" xr:uid="{00000000-0006-0000-0800-0000CE000000}">
      <text>
        <r>
          <rPr>
            <sz val="10"/>
            <color rgb="FF000000"/>
            <rFont val="Calibri"/>
            <family val="2"/>
            <scheme val="minor"/>
          </rPr>
          <t>======
ID#AAAAT2qENog
     (2022-01-11 21:47:06)
Based on MPG data from Table 5 (On Road Travel - US CH4/N2O factors)</t>
        </r>
      </text>
    </comment>
    <comment ref="O30" authorId="0" shapeId="0" xr:uid="{00000000-0006-0000-0800-000047010000}">
      <text>
        <r>
          <rPr>
            <sz val="10"/>
            <color rgb="FF000000"/>
            <rFont val="Calibri"/>
            <family val="2"/>
            <scheme val="minor"/>
          </rPr>
          <t>======
ID#AAAAT2qENaw
     (2022-01-11 21:47:06)
Derived by dividing the Fuel Use emission factors (from IPCC) by the MPG (from Table 5)</t>
        </r>
      </text>
    </comment>
    <comment ref="K31" authorId="0" shapeId="0" xr:uid="{00000000-0006-0000-0800-0000B9010000}">
      <text>
        <r>
          <rPr>
            <sz val="10"/>
            <color rgb="FF000000"/>
            <rFont val="Calibri"/>
            <family val="2"/>
            <scheme val="minor"/>
          </rPr>
          <t>======
ID#AAAAT2mnGL4
     (2022-01-11 21:47:06)
Based on MPG data from Table 5 (On Road Travel - US CH4/N2O factors)</t>
        </r>
      </text>
    </comment>
    <comment ref="O31" authorId="0" shapeId="0" xr:uid="{00000000-0006-0000-0800-000021000000}">
      <text>
        <r>
          <rPr>
            <sz val="10"/>
            <color rgb="FF000000"/>
            <rFont val="Calibri"/>
            <family val="2"/>
            <scheme val="minor"/>
          </rPr>
          <t>======
ID#AAAAT2qEN_4
     (2022-01-11 21:47:06)
Derived by dividing the Fuel Use emission factors (from IPCC) by the MPG (from Table 5)</t>
        </r>
      </text>
    </comment>
    <comment ref="K32" authorId="0" shapeId="0" xr:uid="{00000000-0006-0000-0800-000041000000}">
      <text>
        <r>
          <rPr>
            <sz val="10"/>
            <color rgb="FF000000"/>
            <rFont val="Calibri"/>
            <family val="2"/>
            <scheme val="minor"/>
          </rPr>
          <t>======
ID#AAAAT2qEN7M
     (2022-01-11 21:47:06)
Based on MPG data from Table 5 (On Road Travel - US CH4/N2O factors)</t>
        </r>
      </text>
    </comment>
    <comment ref="O32" authorId="0" shapeId="0" xr:uid="{00000000-0006-0000-0800-0000FE010000}">
      <text>
        <r>
          <rPr>
            <sz val="10"/>
            <color rgb="FF000000"/>
            <rFont val="Calibri"/>
            <family val="2"/>
            <scheme val="minor"/>
          </rPr>
          <t>======
ID#AAAAT15e_EE
     (2022-01-11 21:47:05)
Derived by dividing the Fuel Use emission factors (from IPCC) by the MPG (from Table 5)</t>
        </r>
      </text>
    </comment>
    <comment ref="K33" authorId="0" shapeId="0" xr:uid="{00000000-0006-0000-0800-0000BD000000}">
      <text>
        <r>
          <rPr>
            <sz val="10"/>
            <color rgb="FF000000"/>
            <rFont val="Calibri"/>
            <family val="2"/>
            <scheme val="minor"/>
          </rPr>
          <t>======
ID#AAAAT2qENrM
     (2022-01-11 21:47:06)
Based on MPG data from Table 5 (On Road Travel - US CH4/N2O factors)</t>
        </r>
      </text>
    </comment>
    <comment ref="O33" authorId="0" shapeId="0" xr:uid="{00000000-0006-0000-0800-000082010000}">
      <text>
        <r>
          <rPr>
            <sz val="10"/>
            <color rgb="FF000000"/>
            <rFont val="Calibri"/>
            <family val="2"/>
            <scheme val="minor"/>
          </rPr>
          <t>======
ID#AAAAT2qENTs
     (2022-01-11 21:47:06)
Derived by dividing the Fuel Use emission factors (from IPCC) by the MPG (from Table 5)</t>
        </r>
      </text>
    </comment>
    <comment ref="K34" authorId="0" shapeId="0" xr:uid="{00000000-0006-0000-0800-000042000000}">
      <text>
        <r>
          <rPr>
            <sz val="10"/>
            <color rgb="FF000000"/>
            <rFont val="Calibri"/>
            <family val="2"/>
            <scheme val="minor"/>
          </rPr>
          <t>======
ID#AAAAT2qEN7E
     (2022-01-11 21:47:06)
Based on MPG data from Table 5 (On Road Travel - US CH4/N2O factors)</t>
        </r>
      </text>
    </comment>
    <comment ref="O34" authorId="0" shapeId="0" xr:uid="{00000000-0006-0000-0800-00005D000000}">
      <text>
        <r>
          <rPr>
            <sz val="10"/>
            <color rgb="FF000000"/>
            <rFont val="Calibri"/>
            <family val="2"/>
            <scheme val="minor"/>
          </rPr>
          <t>======
ID#AAAAT2qEN3c
     (2022-01-11 21:47:06)
Derived by dividing the Fuel Use emission factors (from IPCC) by the MPG (from Table 5)</t>
        </r>
      </text>
    </comment>
    <comment ref="K35" authorId="0" shapeId="0" xr:uid="{00000000-0006-0000-0800-000090010000}">
      <text>
        <r>
          <rPr>
            <sz val="10"/>
            <color rgb="FF000000"/>
            <rFont val="Calibri"/>
            <family val="2"/>
            <scheme val="minor"/>
          </rPr>
          <t>======
ID#AAAAT2qENSI
     (2022-01-11 21:47:06)
Based on MPG data from Table 5 (On Road Travel - US CH4/N2O factors)</t>
        </r>
      </text>
    </comment>
    <comment ref="O35" authorId="0" shapeId="0" xr:uid="{00000000-0006-0000-0800-0000E9000000}">
      <text>
        <r>
          <rPr>
            <sz val="10"/>
            <color rgb="FF000000"/>
            <rFont val="Calibri"/>
            <family val="2"/>
            <scheme val="minor"/>
          </rPr>
          <t>======
ID#AAAAT2qENlM
     (2022-01-11 21:47:06)
Derived by dividing the Fuel Use emission factors (from IPCC) by the MPG (from Table 5)</t>
        </r>
      </text>
    </comment>
    <comment ref="K36" authorId="0" shapeId="0" xr:uid="{00000000-0006-0000-0800-00000E010000}">
      <text>
        <r>
          <rPr>
            <sz val="10"/>
            <color rgb="FF000000"/>
            <rFont val="Calibri"/>
            <family val="2"/>
            <scheme val="minor"/>
          </rPr>
          <t>======
ID#AAAAT2qENg0
     (2022-01-11 21:47:06)
Based on MPG data from Table 5 (On Road Travel - US CH4/N2O factors)</t>
        </r>
      </text>
    </comment>
    <comment ref="O36" authorId="0" shapeId="0" xr:uid="{00000000-0006-0000-0800-0000D6000000}">
      <text>
        <r>
          <rPr>
            <sz val="10"/>
            <color rgb="FF000000"/>
            <rFont val="Calibri"/>
            <family val="2"/>
            <scheme val="minor"/>
          </rPr>
          <t>======
ID#AAAAT2qENnY
     (2022-01-11 21:47:06)
Derived by dividing the Fuel Use emission factors (from IPCC) by the MPG (from Table 5)</t>
        </r>
      </text>
    </comment>
    <comment ref="K37" authorId="0" shapeId="0" xr:uid="{00000000-0006-0000-0800-000087010000}">
      <text>
        <r>
          <rPr>
            <sz val="10"/>
            <color rgb="FF000000"/>
            <rFont val="Calibri"/>
            <family val="2"/>
            <scheme val="minor"/>
          </rPr>
          <t>======
ID#AAAAT2qENTI
     (2022-01-11 21:47:06)
Based on MPG data from Table 5 (On Road Travel - US CH4/N2O factors)</t>
        </r>
      </text>
    </comment>
    <comment ref="O37" authorId="0" shapeId="0" xr:uid="{00000000-0006-0000-0800-0000A3010000}">
      <text>
        <r>
          <rPr>
            <sz val="10"/>
            <color rgb="FF000000"/>
            <rFont val="Calibri"/>
            <family val="2"/>
            <scheme val="minor"/>
          </rPr>
          <t>======
ID#AAAAT2qENQI
     (2022-01-11 21:47:06)
Derived by dividing the Fuel Use emission factors (from IPCC) by the MPG (from Table 5)</t>
        </r>
      </text>
    </comment>
    <comment ref="K38" authorId="0" shapeId="0" xr:uid="{00000000-0006-0000-0800-000024000000}">
      <text>
        <r>
          <rPr>
            <sz val="10"/>
            <color rgb="FF000000"/>
            <rFont val="Calibri"/>
            <family val="2"/>
            <scheme val="minor"/>
          </rPr>
          <t>======
ID#AAAAT2qEN_g
     (2022-01-11 21:47:06)
Based on MPG data from Table 5 (On Road Travel - US CH4/N2O factors)</t>
        </r>
      </text>
    </comment>
    <comment ref="O38" authorId="0" shapeId="0" xr:uid="{00000000-0006-0000-0800-0000FC010000}">
      <text>
        <r>
          <rPr>
            <sz val="10"/>
            <color rgb="FF000000"/>
            <rFont val="Calibri"/>
            <family val="2"/>
            <scheme val="minor"/>
          </rPr>
          <t>======
ID#AAAAT15e_EQ
     (2022-01-11 21:47:05)
Derived by dividing the Fuel Use emission factors (from IPCC) by the MPG (from Table 5)</t>
        </r>
      </text>
    </comment>
    <comment ref="K39" authorId="0" shapeId="0" xr:uid="{00000000-0006-0000-0800-000007020000}">
      <text>
        <r>
          <rPr>
            <sz val="10"/>
            <color rgb="FF000000"/>
            <rFont val="Calibri"/>
            <family val="2"/>
            <scheme val="minor"/>
          </rPr>
          <t>======
ID#AAAAT15e_DM
     (2022-01-11 21:47:05)
Based on MPG data from Table 5 (On Road Travel - US CH4/N2O factors)</t>
        </r>
      </text>
    </comment>
    <comment ref="O39" authorId="0" shapeId="0" xr:uid="{00000000-0006-0000-0800-000025010000}">
      <text>
        <r>
          <rPr>
            <sz val="10"/>
            <color rgb="FF000000"/>
            <rFont val="Calibri"/>
            <family val="2"/>
            <scheme val="minor"/>
          </rPr>
          <t>======
ID#AAAAT2qENew
     (2022-01-11 21:47:06)
Derived by dividing the Fuel Use emission factors (from IPCC) by the MPG (from Table 5)</t>
        </r>
      </text>
    </comment>
    <comment ref="K40" authorId="0" shapeId="0" xr:uid="{00000000-0006-0000-0800-00002D000000}">
      <text>
        <r>
          <rPr>
            <sz val="10"/>
            <color rgb="FF000000"/>
            <rFont val="Calibri"/>
            <family val="2"/>
            <scheme val="minor"/>
          </rPr>
          <t>======
ID#AAAAT2qEN9s
     (2022-01-11 21:47:06)
Based on MPG data from Table 5 (On Road Travel - US CH4/N2O factors)</t>
        </r>
      </text>
    </comment>
    <comment ref="O40" authorId="0" shapeId="0" xr:uid="{00000000-0006-0000-0800-00000D020000}">
      <text>
        <r>
          <rPr>
            <sz val="10"/>
            <color rgb="FF000000"/>
            <rFont val="Calibri"/>
            <family val="2"/>
            <scheme val="minor"/>
          </rPr>
          <t>======
ID#AAAAT15e_Cg
     (2022-01-11 21:47:05)
Derived by dividing the Fuel Use emission factors (from IPCC) by the MPG (from Table 5)</t>
        </r>
      </text>
    </comment>
    <comment ref="K41" authorId="0" shapeId="0" xr:uid="{00000000-0006-0000-0800-000070010000}">
      <text>
        <r>
          <rPr>
            <sz val="10"/>
            <color rgb="FF000000"/>
            <rFont val="Calibri"/>
            <family val="2"/>
            <scheme val="minor"/>
          </rPr>
          <t>======
ID#AAAAT2qENV0
     (2022-01-11 21:47:06)
Based on MPG data from Table 5 (On Road Travel - US CH4/N2O factors)</t>
        </r>
      </text>
    </comment>
    <comment ref="O41" authorId="0" shapeId="0" xr:uid="{00000000-0006-0000-0800-000032010000}">
      <text>
        <r>
          <rPr>
            <sz val="10"/>
            <color rgb="FF000000"/>
            <rFont val="Calibri"/>
            <family val="2"/>
            <scheme val="minor"/>
          </rPr>
          <t>======
ID#AAAAT2qENc8
     (2022-01-11 21:47:06)
Derived by dividing the Fuel Use emission factors (from IPCC) by the MPG (from Table 5)</t>
        </r>
      </text>
    </comment>
    <comment ref="K42" authorId="0" shapeId="0" xr:uid="{00000000-0006-0000-0800-000062000000}">
      <text>
        <r>
          <rPr>
            <sz val="10"/>
            <color rgb="FF000000"/>
            <rFont val="Calibri"/>
            <family val="2"/>
            <scheme val="minor"/>
          </rPr>
          <t>======
ID#AAAAT2qEN2o
     (2022-01-11 21:47:06)
Based on MPG data from Table 5 (On Road Travel - US CH4/N2O factors)</t>
        </r>
      </text>
    </comment>
    <comment ref="O42" authorId="0" shapeId="0" xr:uid="{00000000-0006-0000-0800-000094000000}">
      <text>
        <r>
          <rPr>
            <sz val="10"/>
            <color rgb="FF000000"/>
            <rFont val="Calibri"/>
            <family val="2"/>
            <scheme val="minor"/>
          </rPr>
          <t>======
ID#AAAAT2qENwE
     (2022-01-11 21:47:06)
Derived by dividing the Fuel Use emission factors (from IPCC) by the MPG (from Table 5)</t>
        </r>
      </text>
    </comment>
    <comment ref="K43" authorId="0" shapeId="0" xr:uid="{00000000-0006-0000-0800-000006020000}">
      <text>
        <r>
          <rPr>
            <sz val="10"/>
            <color rgb="FF000000"/>
            <rFont val="Calibri"/>
            <family val="2"/>
            <scheme val="minor"/>
          </rPr>
          <t>======
ID#AAAAT15e_DQ
     (2022-01-11 21:47:05)
Based on MPG data from Table 5 (On Road Travel - US CH4/N2O factors)</t>
        </r>
      </text>
    </comment>
    <comment ref="K44" authorId="0" shapeId="0" xr:uid="{00000000-0006-0000-0800-00000B020000}">
      <text>
        <r>
          <rPr>
            <sz val="10"/>
            <color rgb="FF000000"/>
            <rFont val="Calibri"/>
            <family val="2"/>
            <scheme val="minor"/>
          </rPr>
          <t>======
ID#AAAAT15e_Cs
     (2022-01-11 21:47:05)
Based on MPG data from Table 5 (On Road Travel - US CH4/N2O factors)</t>
        </r>
      </text>
    </comment>
    <comment ref="O44" authorId="0" shapeId="0" xr:uid="{00000000-0006-0000-0800-000033010000}">
      <text>
        <r>
          <rPr>
            <sz val="10"/>
            <color rgb="FF000000"/>
            <rFont val="Calibri"/>
            <family val="2"/>
            <scheme val="minor"/>
          </rPr>
          <t>======
ID#AAAAT2qENcw
     (2022-01-11 21:47:06)
Derived by dividing the Fuel Use emission factors (from IPCC) by the MPG (from Table 5)</t>
        </r>
      </text>
    </comment>
    <comment ref="K45" authorId="0" shapeId="0" xr:uid="{00000000-0006-0000-0800-0000FA000000}">
      <text>
        <r>
          <rPr>
            <sz val="10"/>
            <color rgb="FF000000"/>
            <rFont val="Calibri"/>
            <family val="2"/>
            <scheme val="minor"/>
          </rPr>
          <t>======
ID#AAAAT2qENj0
     (2022-01-11 21:47:06)
Based on MPG data from Table 5 (On Road Travel - US CH4/N2O factors)</t>
        </r>
      </text>
    </comment>
    <comment ref="O45" authorId="0" shapeId="0" xr:uid="{00000000-0006-0000-0800-00009C010000}">
      <text>
        <r>
          <rPr>
            <sz val="10"/>
            <color rgb="FF000000"/>
            <rFont val="Calibri"/>
            <family val="2"/>
            <scheme val="minor"/>
          </rPr>
          <t>======
ID#AAAAT2qENQk
     (2022-01-11 21:47:06)
Derived by dividing the Fuel Use emission factors (from IPCC) by the MPG (from Table 5)</t>
        </r>
      </text>
    </comment>
    <comment ref="K46" authorId="0" shapeId="0" xr:uid="{00000000-0006-0000-0800-0000DC000000}">
      <text>
        <r>
          <rPr>
            <sz val="10"/>
            <color rgb="FF000000"/>
            <rFont val="Calibri"/>
            <family val="2"/>
            <scheme val="minor"/>
          </rPr>
          <t>======
ID#AAAAT2qENm0
     (2022-01-11 21:47:06)
Based on MPG data from Table 5 (On Road Travel - US CH4/N2O factors)</t>
        </r>
      </text>
    </comment>
    <comment ref="O46" authorId="0" shapeId="0" xr:uid="{00000000-0006-0000-0800-000072010000}">
      <text>
        <r>
          <rPr>
            <sz val="10"/>
            <color rgb="FF000000"/>
            <rFont val="Calibri"/>
            <family val="2"/>
            <scheme val="minor"/>
          </rPr>
          <t>======
ID#AAAAT2qENVo
     (2022-01-11 21:47:06)
Derived by dividing the Fuel Use emission factors (from IPCC) by the MPG (from Table 5)</t>
        </r>
      </text>
    </comment>
    <comment ref="K47" authorId="0" shapeId="0" xr:uid="{00000000-0006-0000-0800-0000B6000000}">
      <text>
        <r>
          <rPr>
            <sz val="10"/>
            <color rgb="FF000000"/>
            <rFont val="Calibri"/>
            <family val="2"/>
            <scheme val="minor"/>
          </rPr>
          <t>======
ID#AAAAT2qENsE
     (2022-01-11 21:47:06)
Based on MPG data from Table 5 (On Road Travel - US CH4/N2O factors)</t>
        </r>
      </text>
    </comment>
    <comment ref="O47" authorId="0" shapeId="0" xr:uid="{00000000-0006-0000-0800-000083000000}">
      <text>
        <r>
          <rPr>
            <sz val="10"/>
            <color rgb="FF000000"/>
            <rFont val="Calibri"/>
            <family val="2"/>
            <scheme val="minor"/>
          </rPr>
          <t>======
ID#AAAAT2qENx4
     (2022-01-11 21:47:06)
Derived by dividing the Fuel Use emission factors (from IPCC) by the MPG (from Table 5)</t>
        </r>
      </text>
    </comment>
    <comment ref="K48" authorId="0" shapeId="0" xr:uid="{00000000-0006-0000-0800-00009E010000}">
      <text>
        <r>
          <rPr>
            <sz val="10"/>
            <color rgb="FF000000"/>
            <rFont val="Calibri"/>
            <family val="2"/>
            <scheme val="minor"/>
          </rPr>
          <t>======
ID#AAAAT2qENQc
     (2022-01-11 21:47:06)
Based on MPG data from Table 5 (On Road Travel - US CH4/N2O factors)</t>
        </r>
      </text>
    </comment>
    <comment ref="O48" authorId="0" shapeId="0" xr:uid="{00000000-0006-0000-0800-00002B000000}">
      <text>
        <r>
          <rPr>
            <sz val="10"/>
            <color rgb="FF000000"/>
            <rFont val="Calibri"/>
            <family val="2"/>
            <scheme val="minor"/>
          </rPr>
          <t>======
ID#AAAAT2qEN98
     (2022-01-11 21:47:06)
Derived by dividing the Fuel Use emission factors (from IPCC) by the MPG (from Table 5)</t>
        </r>
      </text>
    </comment>
    <comment ref="K49" authorId="0" shapeId="0" xr:uid="{00000000-0006-0000-0800-00009A010000}">
      <text>
        <r>
          <rPr>
            <sz val="10"/>
            <color rgb="FF000000"/>
            <rFont val="Calibri"/>
            <family val="2"/>
            <scheme val="minor"/>
          </rPr>
          <t>======
ID#AAAAT2qENQw
     (2022-01-11 21:47:06)
Based on MPG data from Table 5 (On Road Travel - US CH4/N2O factors)</t>
        </r>
      </text>
    </comment>
    <comment ref="O49" authorId="0" shapeId="0" xr:uid="{00000000-0006-0000-0800-0000F9000000}">
      <text>
        <r>
          <rPr>
            <sz val="10"/>
            <color rgb="FF000000"/>
            <rFont val="Calibri"/>
            <family val="2"/>
            <scheme val="minor"/>
          </rPr>
          <t>======
ID#AAAAT2qENj4
     (2022-01-11 21:47:06)
Derived by dividing the Fuel Use emission factors (from IPCC) by the MPG (from Table 5)</t>
        </r>
      </text>
    </comment>
    <comment ref="K50" authorId="0" shapeId="0" xr:uid="{00000000-0006-0000-0800-00001D000000}">
      <text>
        <r>
          <rPr>
            <sz val="10"/>
            <color rgb="FF000000"/>
            <rFont val="Calibri"/>
            <family val="2"/>
            <scheme val="minor"/>
          </rPr>
          <t>======
ID#AAAAT2qEOAw
     (2022-01-11 21:47:06)
Based on MPG data from Table 5 (On Road Travel - US CH4/N2O factors)</t>
        </r>
      </text>
    </comment>
    <comment ref="O50" authorId="0" shapeId="0" xr:uid="{00000000-0006-0000-0800-00008A000000}">
      <text>
        <r>
          <rPr>
            <sz val="10"/>
            <color rgb="FF000000"/>
            <rFont val="Calibri"/>
            <family val="2"/>
            <scheme val="minor"/>
          </rPr>
          <t>======
ID#AAAAT2qENw4
     (2022-01-11 21:47:06)
Derived by dividing the Fuel Use emission factors (from IPCC) by the MPG (from Table 5)</t>
        </r>
      </text>
    </comment>
    <comment ref="K51" authorId="0" shapeId="0" xr:uid="{00000000-0006-0000-0800-00000D010000}">
      <text>
        <r>
          <rPr>
            <sz val="10"/>
            <color rgb="FF000000"/>
            <rFont val="Calibri"/>
            <family val="2"/>
            <scheme val="minor"/>
          </rPr>
          <t>======
ID#AAAAT2qENg4
     (2022-01-11 21:47:06)
Based on MPG data from Table 5 (On Road Travel - US CH4/N2O factors)</t>
        </r>
      </text>
    </comment>
    <comment ref="O51" authorId="0" shapeId="0" xr:uid="{00000000-0006-0000-0800-000015010000}">
      <text>
        <r>
          <rPr>
            <sz val="10"/>
            <color rgb="FF000000"/>
            <rFont val="Calibri"/>
            <family val="2"/>
            <scheme val="minor"/>
          </rPr>
          <t>======
ID#AAAAT2qENgM
     (2022-01-11 21:47:06)
Derived by dividing the Fuel Use emission factors (from IPCC) by the MPG (from Table 5)</t>
        </r>
      </text>
    </comment>
    <comment ref="K52" authorId="0" shapeId="0" xr:uid="{00000000-0006-0000-0800-000016010000}">
      <text>
        <r>
          <rPr>
            <sz val="10"/>
            <color rgb="FF000000"/>
            <rFont val="Calibri"/>
            <family val="2"/>
            <scheme val="minor"/>
          </rPr>
          <t>======
ID#AAAAT2qENgI
     (2022-01-11 21:47:06)
Based on MPG data from Table 5 (On Road Travel - US CH4/N2O factors)</t>
        </r>
      </text>
    </comment>
    <comment ref="O52" authorId="0" shapeId="0" xr:uid="{00000000-0006-0000-0800-00002E000000}">
      <text>
        <r>
          <rPr>
            <sz val="10"/>
            <color rgb="FF000000"/>
            <rFont val="Calibri"/>
            <family val="2"/>
            <scheme val="minor"/>
          </rPr>
          <t>======
ID#AAAAT2qEN9g
     (2022-01-11 21:47:06)
Derived by dividing the Fuel Use emission factors (from IPCC) by the MPG (from Table 5)</t>
        </r>
      </text>
    </comment>
    <comment ref="K53" authorId="0" shapeId="0" xr:uid="{00000000-0006-0000-0800-0000A6010000}">
      <text>
        <r>
          <rPr>
            <sz val="10"/>
            <color rgb="FF000000"/>
            <rFont val="Calibri"/>
            <family val="2"/>
            <scheme val="minor"/>
          </rPr>
          <t>======
ID#AAAAT2mnGN8
     (2022-01-11 21:47:06)
Based on MPG data from Table 5 (On Road Travel - US CH4/N2O factors)</t>
        </r>
      </text>
    </comment>
    <comment ref="O53" authorId="0" shapeId="0" xr:uid="{00000000-0006-0000-0800-00000B000000}">
      <text>
        <r>
          <rPr>
            <sz val="10"/>
            <color rgb="FF000000"/>
            <rFont val="Calibri"/>
            <family val="2"/>
            <scheme val="minor"/>
          </rPr>
          <t>======
ID#AAAAT2qEOCo
     (2022-01-11 21:47:06)
Derived by dividing the Fuel Use emission factors (from IPCC) by the MPG (from Table 5)</t>
        </r>
      </text>
    </comment>
    <comment ref="K54" authorId="0" shapeId="0" xr:uid="{00000000-0006-0000-0800-000039000000}">
      <text>
        <r>
          <rPr>
            <sz val="10"/>
            <color rgb="FF000000"/>
            <rFont val="Calibri"/>
            <family val="2"/>
            <scheme val="minor"/>
          </rPr>
          <t>======
ID#AAAAT2qEN78
     (2022-01-11 21:47:06)
Based on MPG data from Table 5 (On Road Travel - US CH4/N2O factors)</t>
        </r>
      </text>
    </comment>
    <comment ref="O54" authorId="0" shapeId="0" xr:uid="{00000000-0006-0000-0800-00002D010000}">
      <text>
        <r>
          <rPr>
            <sz val="10"/>
            <color rgb="FF000000"/>
            <rFont val="Calibri"/>
            <family val="2"/>
            <scheme val="minor"/>
          </rPr>
          <t>======
ID#AAAAT2qENdY
     (2022-01-11 21:47:06)
Derived by dividing the Fuel Use emission factors (from IPCC) by the MPG (from Table 5)</t>
        </r>
      </text>
    </comment>
    <comment ref="K55" authorId="0" shapeId="0" xr:uid="{00000000-0006-0000-0800-0000D3000000}">
      <text>
        <r>
          <rPr>
            <sz val="10"/>
            <color rgb="FF000000"/>
            <rFont val="Calibri"/>
            <family val="2"/>
            <scheme val="minor"/>
          </rPr>
          <t>======
ID#AAAAT2qENn0
     (2022-01-11 21:47:06)
Based on MPG data from Table 5 (On Road Travel - US CH4/N2O factors)</t>
        </r>
      </text>
    </comment>
    <comment ref="O55" authorId="0" shapeId="0" xr:uid="{00000000-0006-0000-0800-000040010000}">
      <text>
        <r>
          <rPr>
            <sz val="10"/>
            <color rgb="FF000000"/>
            <rFont val="Calibri"/>
            <family val="2"/>
            <scheme val="minor"/>
          </rPr>
          <t>======
ID#AAAAT2qENbk
     (2022-01-11 21:47:06)
Derived by dividing the Fuel Use emission factors (from IPCC) by the MPG (from Table 5)</t>
        </r>
      </text>
    </comment>
    <comment ref="K56" authorId="0" shapeId="0" xr:uid="{00000000-0006-0000-0800-0000EF010000}">
      <text>
        <r>
          <rPr>
            <sz val="10"/>
            <color rgb="FF000000"/>
            <rFont val="Calibri"/>
            <family val="2"/>
            <scheme val="minor"/>
          </rPr>
          <t>======
ID#AAAAT15e_Fs
     (2022-01-11 21:47:05)
Based on MPG data from Table 5 (On Road Travel - US CH4/N2O factors)</t>
        </r>
      </text>
    </comment>
    <comment ref="O56" authorId="0" shapeId="0" xr:uid="{00000000-0006-0000-0800-00008F000000}">
      <text>
        <r>
          <rPr>
            <sz val="10"/>
            <color rgb="FF000000"/>
            <rFont val="Calibri"/>
            <family val="2"/>
            <scheme val="minor"/>
          </rPr>
          <t>======
ID#AAAAT2qENwo
     (2022-01-11 21:47:06)
Derived by dividing the Fuel Use emission factors (from IPCC) by the MPG (from Table 5)</t>
        </r>
      </text>
    </comment>
    <comment ref="K57" authorId="0" shapeId="0" xr:uid="{00000000-0006-0000-0800-000044000000}">
      <text>
        <r>
          <rPr>
            <sz val="10"/>
            <color rgb="FF000000"/>
            <rFont val="Calibri"/>
            <family val="2"/>
            <scheme val="minor"/>
          </rPr>
          <t>======
ID#AAAAT2qEN64
     (2022-01-11 21:47:06)
Based on MPG data from Table 5 (On Road Travel - US CH4/N2O factors)</t>
        </r>
      </text>
    </comment>
    <comment ref="O57" authorId="0" shapeId="0" xr:uid="{00000000-0006-0000-0800-0000A6000000}">
      <text>
        <r>
          <rPr>
            <sz val="10"/>
            <color rgb="FF000000"/>
            <rFont val="Calibri"/>
            <family val="2"/>
            <scheme val="minor"/>
          </rPr>
          <t>======
ID#AAAAT2qENuU
     (2022-01-11 21:47:06)
Derived by dividing the Fuel Use emission factors (from IPCC) by the MPG (from Table 5)</t>
        </r>
      </text>
    </comment>
    <comment ref="K58" authorId="0" shapeId="0" xr:uid="{00000000-0006-0000-0800-000075010000}">
      <text>
        <r>
          <rPr>
            <sz val="10"/>
            <color rgb="FF000000"/>
            <rFont val="Calibri"/>
            <family val="2"/>
            <scheme val="minor"/>
          </rPr>
          <t>======
ID#AAAAT2qENVU
     (2022-01-11 21:47:06)
Based on MPG data from Table 5 (On Road Travel - US CH4/N2O factors)</t>
        </r>
      </text>
    </comment>
    <comment ref="O58" authorId="0" shapeId="0" xr:uid="{00000000-0006-0000-0800-0000C7000000}">
      <text>
        <r>
          <rPr>
            <sz val="10"/>
            <color rgb="FF000000"/>
            <rFont val="Calibri"/>
            <family val="2"/>
            <scheme val="minor"/>
          </rPr>
          <t>======
ID#AAAAT2qENpc
     (2022-01-11 21:47:06)
Derived by dividing the Fuel Use emission factors (from IPCC) by the MPG (from Table 5)</t>
        </r>
      </text>
    </comment>
    <comment ref="K59" authorId="0" shapeId="0" xr:uid="{00000000-0006-0000-0800-00009F000000}">
      <text>
        <r>
          <rPr>
            <sz val="10"/>
            <color rgb="FF000000"/>
            <rFont val="Calibri"/>
            <family val="2"/>
            <scheme val="minor"/>
          </rPr>
          <t>======
ID#AAAAT2qENvI
     (2022-01-11 21:47:06)
Based on MPG data from Table 5 (On Road Travel - US CH4/N2O factors)</t>
        </r>
      </text>
    </comment>
    <comment ref="K60" authorId="0" shapeId="0" xr:uid="{00000000-0006-0000-0800-00005A000000}">
      <text>
        <r>
          <rPr>
            <sz val="10"/>
            <color rgb="FF000000"/>
            <rFont val="Calibri"/>
            <family val="2"/>
            <scheme val="minor"/>
          </rPr>
          <t>======
ID#AAAAT2qEN34
     (2022-01-11 21:47:06)
Based on MPG data from Table 5 (On Road Travel - US CH4/N2O factors)</t>
        </r>
      </text>
    </comment>
    <comment ref="O60" authorId="0" shapeId="0" xr:uid="{00000000-0006-0000-0800-000080010000}">
      <text>
        <r>
          <rPr>
            <sz val="10"/>
            <color rgb="FF000000"/>
            <rFont val="Calibri"/>
            <family val="2"/>
            <scheme val="minor"/>
          </rPr>
          <t>======
ID#AAAAT2qENT4
     (2022-01-11 21:47:06)
Derived by dividing the Fuel Use emission factors (from IPCC) by the MPG (from Table 5)</t>
        </r>
      </text>
    </comment>
    <comment ref="K61" authorId="0" shapeId="0" xr:uid="{00000000-0006-0000-0800-0000C0010000}">
      <text>
        <r>
          <rPr>
            <sz val="10"/>
            <color rgb="FF000000"/>
            <rFont val="Calibri"/>
            <family val="2"/>
            <scheme val="minor"/>
          </rPr>
          <t>======
ID#AAAAT2mnGLE
     (2022-01-11 21:47:06)
Based on MPG data from Table 5 (On Road Travel - US CH4/N2O factors)</t>
        </r>
      </text>
    </comment>
    <comment ref="O61" authorId="0" shapeId="0" xr:uid="{00000000-0006-0000-0800-000042010000}">
      <text>
        <r>
          <rPr>
            <sz val="10"/>
            <color rgb="FF000000"/>
            <rFont val="Calibri"/>
            <family val="2"/>
            <scheme val="minor"/>
          </rPr>
          <t>======
ID#AAAAT2qENbQ
     (2022-01-11 21:47:06)
Derived by dividing the Fuel Use emission factors (from IPCC) by the MPG (from Table 5)</t>
        </r>
      </text>
    </comment>
    <comment ref="K62" authorId="0" shapeId="0" xr:uid="{00000000-0006-0000-0800-000043010000}">
      <text>
        <r>
          <rPr>
            <sz val="10"/>
            <color rgb="FF000000"/>
            <rFont val="Calibri"/>
            <family val="2"/>
            <scheme val="minor"/>
          </rPr>
          <t>======
ID#AAAAT2qENbM
     (2022-01-11 21:47:06)
Based on MPG data from Table 5 (On Road Travel - US CH4/N2O factors)</t>
        </r>
      </text>
    </comment>
    <comment ref="P62" authorId="0" shapeId="0" xr:uid="{00000000-0006-0000-0800-00004A010000}">
      <text>
        <r>
          <rPr>
            <sz val="10"/>
            <color rgb="FF000000"/>
            <rFont val="Calibri"/>
            <family val="2"/>
            <scheme val="minor"/>
          </rPr>
          <t>======
ID#AAAAT2qENaY
     (2022-01-11 21:47:06)
Derived by dividing the Fuel Use emission factors (from IPCC) by the MPG (from Table 5)</t>
        </r>
      </text>
    </comment>
    <comment ref="K63" authorId="0" shapeId="0" xr:uid="{00000000-0006-0000-0800-00004B000000}">
      <text>
        <r>
          <rPr>
            <sz val="10"/>
            <color rgb="FF000000"/>
            <rFont val="Calibri"/>
            <family val="2"/>
            <scheme val="minor"/>
          </rPr>
          <t>======
ID#AAAAT2qEN5w
     (2022-01-11 21:47:06)
Based on MPG data from Table 5 (On Road Travel - US CH4/N2O factors)</t>
        </r>
      </text>
    </comment>
    <comment ref="K64" authorId="0" shapeId="0" xr:uid="{00000000-0006-0000-0800-000031010000}">
      <text>
        <r>
          <rPr>
            <sz val="10"/>
            <color rgb="FF000000"/>
            <rFont val="Calibri"/>
            <family val="2"/>
            <scheme val="minor"/>
          </rPr>
          <t>======
ID#AAAAT2qENdA
     (2022-01-11 21:47:06)
Based on MPG data from Table 5 (On Road Travel - US CH4/N2O factors)</t>
        </r>
      </text>
    </comment>
    <comment ref="O64" authorId="0" shapeId="0" xr:uid="{00000000-0006-0000-0800-0000D9010000}">
      <text>
        <r>
          <rPr>
            <sz val="10"/>
            <color rgb="FF000000"/>
            <rFont val="Calibri"/>
            <family val="2"/>
            <scheme val="minor"/>
          </rPr>
          <t>======
ID#AAAAT15e_Ig
     (2022-01-11 21:47:06)
Derived by dividing the Fuel Use emission factors (from IPCC) by the MPG (from Table 5)</t>
        </r>
      </text>
    </comment>
    <comment ref="K65" authorId="0" shapeId="0" xr:uid="{00000000-0006-0000-0800-00008E010000}">
      <text>
        <r>
          <rPr>
            <sz val="10"/>
            <color rgb="FF000000"/>
            <rFont val="Calibri"/>
            <family val="2"/>
            <scheme val="minor"/>
          </rPr>
          <t>======
ID#AAAAT2qENSQ
     (2022-01-11 21:47:06)
Based on MPG data from Table 5 (On Road Travel - US CH4/N2O factors)</t>
        </r>
      </text>
    </comment>
    <comment ref="O65" authorId="0" shapeId="0" xr:uid="{00000000-0006-0000-0800-000095010000}">
      <text>
        <r>
          <rPr>
            <sz val="10"/>
            <color rgb="FF000000"/>
            <rFont val="Calibri"/>
            <family val="2"/>
            <scheme val="minor"/>
          </rPr>
          <t>======
ID#AAAAT2qENRs
     (2022-01-11 21:47:06)
Derived by dividing the Fuel Use emission factors (from IPCC) by the MPG (from Table 5)</t>
        </r>
      </text>
    </comment>
    <comment ref="K66" authorId="0" shapeId="0" xr:uid="{00000000-0006-0000-0800-00001F010000}">
      <text>
        <r>
          <rPr>
            <sz val="10"/>
            <color rgb="FF000000"/>
            <rFont val="Calibri"/>
            <family val="2"/>
            <scheme val="minor"/>
          </rPr>
          <t>======
ID#AAAAT2qENfU
     (2022-01-11 21:47:06)
Based on MPG data from Table 5 (On Road Travel - US CH4/N2O factors)</t>
        </r>
      </text>
    </comment>
    <comment ref="O66" authorId="0" shapeId="0" xr:uid="{00000000-0006-0000-0800-00000E000000}">
      <text>
        <r>
          <rPr>
            <sz val="10"/>
            <color rgb="FF000000"/>
            <rFont val="Calibri"/>
            <family val="2"/>
            <scheme val="minor"/>
          </rPr>
          <t>======
ID#AAAAT2qEOCU
     (2022-01-11 21:47:06)
Derived by dividing the Fuel Use emission factors (from IPCC) by the MPG (from Table 5)</t>
        </r>
      </text>
    </comment>
    <comment ref="K67" authorId="0" shapeId="0" xr:uid="{00000000-0006-0000-0800-0000E4010000}">
      <text>
        <r>
          <rPr>
            <sz val="10"/>
            <color rgb="FF000000"/>
            <rFont val="Calibri"/>
            <family val="2"/>
            <scheme val="minor"/>
          </rPr>
          <t>======
ID#AAAAT15e_G0
     (2022-01-11 21:47:05)
Based on MPG data from Table 5 (On Road Travel - US CH4/N2O factors)</t>
        </r>
      </text>
    </comment>
    <comment ref="O67" authorId="0" shapeId="0" xr:uid="{00000000-0006-0000-0800-000078000000}">
      <text>
        <r>
          <rPr>
            <sz val="10"/>
            <color rgb="FF000000"/>
            <rFont val="Calibri"/>
            <family val="2"/>
            <scheme val="minor"/>
          </rPr>
          <t>======
ID#AAAAT2qENzg
     (2022-01-11 21:47:06)
Derived by dividing the Fuel Use emission factors (from IPCC) by the MPG (from Table 5)</t>
        </r>
      </text>
    </comment>
    <comment ref="K68" authorId="0" shapeId="0" xr:uid="{00000000-0006-0000-0800-000063010000}">
      <text>
        <r>
          <rPr>
            <sz val="10"/>
            <color rgb="FF000000"/>
            <rFont val="Calibri"/>
            <family val="2"/>
            <scheme val="minor"/>
          </rPr>
          <t>======
ID#AAAAT2qENXc
     (2022-01-11 21:47:06)
Based on MPG data from Table 5 (On Road Travel - US CH4/N2O factors)</t>
        </r>
      </text>
    </comment>
    <comment ref="O68" authorId="0" shapeId="0" xr:uid="{00000000-0006-0000-0800-00006F010000}">
      <text>
        <r>
          <rPr>
            <sz val="10"/>
            <color rgb="FF000000"/>
            <rFont val="Calibri"/>
            <family val="2"/>
            <scheme val="minor"/>
          </rPr>
          <t>======
ID#AAAAT2qENWM
     (2022-01-11 21:47:06)
Derived by dividing the Fuel Use emission factors (from IPCC) by the MPG (from Table 5)</t>
        </r>
      </text>
    </comment>
    <comment ref="K69" authorId="0" shapeId="0" xr:uid="{00000000-0006-0000-0800-0000FD000000}">
      <text>
        <r>
          <rPr>
            <sz val="10"/>
            <color rgb="FF000000"/>
            <rFont val="Calibri"/>
            <family val="2"/>
            <scheme val="minor"/>
          </rPr>
          <t>======
ID#AAAAT2qENjM
     (2022-01-11 21:47:06)
Based on MPG data from Table 5 (On Road Travel - US CH4/N2O factors)</t>
        </r>
      </text>
    </comment>
    <comment ref="O69" authorId="0" shapeId="0" xr:uid="{00000000-0006-0000-0800-0000DD010000}">
      <text>
        <r>
          <rPr>
            <sz val="10"/>
            <color rgb="FF000000"/>
            <rFont val="Calibri"/>
            <family val="2"/>
            <scheme val="minor"/>
          </rPr>
          <t>======
ID#AAAAT15e_H8
     (2022-01-11 21:47:06)
Derived by dividing the Fuel Use emission factors (from IPCC) by the MPG (from Table 5)</t>
        </r>
      </text>
    </comment>
    <comment ref="K70" authorId="0" shapeId="0" xr:uid="{00000000-0006-0000-0800-0000AF000000}">
      <text>
        <r>
          <rPr>
            <sz val="10"/>
            <color rgb="FF000000"/>
            <rFont val="Calibri"/>
            <family val="2"/>
            <scheme val="minor"/>
          </rPr>
          <t>======
ID#AAAAT2qENs0
     (2022-01-11 21:47:06)
Based on MPG data from Table 5 (On Road Travel - US CH4/N2O factors)</t>
        </r>
      </text>
    </comment>
    <comment ref="O70" authorId="0" shapeId="0" xr:uid="{00000000-0006-0000-0800-000062010000}">
      <text>
        <r>
          <rPr>
            <sz val="10"/>
            <color rgb="FF000000"/>
            <rFont val="Calibri"/>
            <family val="2"/>
            <scheme val="minor"/>
          </rPr>
          <t>======
ID#AAAAT2qENXg
     (2022-01-11 21:47:06)
Derived by dividing the Fuel Use emission factors (from IPCC) by the MPG (from Table 5)</t>
        </r>
      </text>
    </comment>
    <comment ref="K71" authorId="0" shapeId="0" xr:uid="{00000000-0006-0000-0800-000003000000}">
      <text>
        <r>
          <rPr>
            <sz val="10"/>
            <color rgb="FF000000"/>
            <rFont val="Calibri"/>
            <family val="2"/>
            <scheme val="minor"/>
          </rPr>
          <t>======
ID#AAAAT2qEOEA
     (2022-01-11 21:47:06)
Based on MPG data from Table 5 (On Road Travel - US CH4/N2O factors)</t>
        </r>
      </text>
    </comment>
    <comment ref="O71" authorId="0" shapeId="0" xr:uid="{00000000-0006-0000-0800-000045000000}">
      <text>
        <r>
          <rPr>
            <sz val="10"/>
            <color rgb="FF000000"/>
            <rFont val="Calibri"/>
            <family val="2"/>
            <scheme val="minor"/>
          </rPr>
          <t>======
ID#AAAAT2qEN6s
     (2022-01-11 21:47:06)
Derived by dividing the Fuel Use emission factors (from IPCC) by the MPG (from Table 5)</t>
        </r>
      </text>
    </comment>
    <comment ref="K72" authorId="0" shapeId="0" xr:uid="{00000000-0006-0000-0800-00006D000000}">
      <text>
        <r>
          <rPr>
            <sz val="10"/>
            <color rgb="FF000000"/>
            <rFont val="Calibri"/>
            <family val="2"/>
            <scheme val="minor"/>
          </rPr>
          <t>======
ID#AAAAT2qEN1Y
     (2022-01-11 21:47:06)
Based on MPG data from Table 5 (On Road Travel - US CH4/N2O factors)</t>
        </r>
      </text>
    </comment>
    <comment ref="O72" authorId="0" shapeId="0" xr:uid="{00000000-0006-0000-0800-0000F3000000}">
      <text>
        <r>
          <rPr>
            <sz val="10"/>
            <color rgb="FF000000"/>
            <rFont val="Calibri"/>
            <family val="2"/>
            <scheme val="minor"/>
          </rPr>
          <t>======
ID#AAAAT2qENkY
     (2022-01-11 21:47:06)
Derived by dividing the Fuel Use emission factors (from IPCC) by the MPG (from Table 5)</t>
        </r>
      </text>
    </comment>
    <comment ref="K73" authorId="0" shapeId="0" xr:uid="{00000000-0006-0000-0800-000048000000}">
      <text>
        <r>
          <rPr>
            <sz val="10"/>
            <color rgb="FF000000"/>
            <rFont val="Calibri"/>
            <family val="2"/>
            <scheme val="minor"/>
          </rPr>
          <t>======
ID#AAAAT2qEN6Q
     (2022-01-11 21:47:06)
Based on MPG data from Table 5 (On Road Travel - US CH4/N2O factors)</t>
        </r>
      </text>
    </comment>
    <comment ref="O73" authorId="0" shapeId="0" xr:uid="{00000000-0006-0000-0800-0000A8010000}">
      <text>
        <r>
          <rPr>
            <sz val="10"/>
            <color rgb="FF000000"/>
            <rFont val="Calibri"/>
            <family val="2"/>
            <scheme val="minor"/>
          </rPr>
          <t>======
ID#AAAAT2mnGN0
     (2022-01-11 21:47:06)
Derived by dividing the Fuel Use emission factors (from IPCC) by the MPG (from Table 5)</t>
        </r>
      </text>
    </comment>
    <comment ref="K74" authorId="0" shapeId="0" xr:uid="{00000000-0006-0000-0800-000065010000}">
      <text>
        <r>
          <rPr>
            <sz val="10"/>
            <color rgb="FF000000"/>
            <rFont val="Calibri"/>
            <family val="2"/>
            <scheme val="minor"/>
          </rPr>
          <t>======
ID#AAAAT2qENXE
     (2022-01-11 21:47:06)
Based on MPG data from Table 5 (On Road Travel - US CH4/N2O factors)</t>
        </r>
      </text>
    </comment>
    <comment ref="O74" authorId="0" shapeId="0" xr:uid="{00000000-0006-0000-0800-000081000000}">
      <text>
        <r>
          <rPr>
            <sz val="10"/>
            <color rgb="FF000000"/>
            <rFont val="Calibri"/>
            <family val="2"/>
            <scheme val="minor"/>
          </rPr>
          <t>======
ID#AAAAT2qENyM
     (2022-01-11 21:47:06)
Derived by dividing the Fuel Use emission factors (from IPCC) by the MPG (from Table 5)</t>
        </r>
      </text>
    </comment>
    <comment ref="K75" authorId="0" shapeId="0" xr:uid="{00000000-0006-0000-0800-00000A000000}">
      <text>
        <r>
          <rPr>
            <sz val="10"/>
            <color rgb="FF000000"/>
            <rFont val="Calibri"/>
            <family val="2"/>
            <scheme val="minor"/>
          </rPr>
          <t>======
ID#AAAAT2qEOCs
     (2022-01-11 21:47:06)
Based on MPG data from Table 5 (On Road Travel - US CH4/N2O factors)</t>
        </r>
      </text>
    </comment>
    <comment ref="O75" authorId="0" shapeId="0" xr:uid="{00000000-0006-0000-0800-0000DF010000}">
      <text>
        <r>
          <rPr>
            <sz val="10"/>
            <color rgb="FF000000"/>
            <rFont val="Calibri"/>
            <family val="2"/>
            <scheme val="minor"/>
          </rPr>
          <t>======
ID#AAAAT15e_Hw
     (2022-01-11 21:47:06)
Derived by dividing the Fuel Use emission factors (from IPCC) by the MPG (from Table 5)</t>
        </r>
      </text>
    </comment>
    <comment ref="K76" authorId="0" shapeId="0" xr:uid="{00000000-0006-0000-0800-000025000000}">
      <text>
        <r>
          <rPr>
            <sz val="10"/>
            <color rgb="FF000000"/>
            <rFont val="Calibri"/>
            <family val="2"/>
            <scheme val="minor"/>
          </rPr>
          <t>======
ID#AAAAT2qEN_Y
     (2022-01-11 21:47:06)
Based on MPG data from Table 5 (On Road Travel - US CH4/N2O factors)</t>
        </r>
      </text>
    </comment>
    <comment ref="O76" authorId="0" shapeId="0" xr:uid="{00000000-0006-0000-0800-000092000000}">
      <text>
        <r>
          <rPr>
            <sz val="10"/>
            <color rgb="FF000000"/>
            <rFont val="Calibri"/>
            <family val="2"/>
            <scheme val="minor"/>
          </rPr>
          <t>======
ID#AAAAT2qENwM
     (2022-01-11 21:47:06)
Derived by dividing the Fuel Use emission factors (from IPCC) by the MPG (from Table 5)</t>
        </r>
      </text>
    </comment>
    <comment ref="K77" authorId="0" shapeId="0" xr:uid="{00000000-0006-0000-0800-000071000000}">
      <text>
        <r>
          <rPr>
            <sz val="10"/>
            <color rgb="FF000000"/>
            <rFont val="Calibri"/>
            <family val="2"/>
            <scheme val="minor"/>
          </rPr>
          <t>======
ID#AAAAT2qEN0w
     (2022-01-11 21:47:06)
Based on MPG data from Table 5 (On Road Travel - US CH4/N2O factors)</t>
        </r>
      </text>
    </comment>
    <comment ref="O77" authorId="0" shapeId="0" xr:uid="{00000000-0006-0000-0800-0000B3010000}">
      <text>
        <r>
          <rPr>
            <sz val="10"/>
            <color rgb="FF000000"/>
            <rFont val="Calibri"/>
            <family val="2"/>
            <scheme val="minor"/>
          </rPr>
          <t>======
ID#AAAAT2mnGMY
     (2022-01-11 21:47:06)
Derived by dividing the Fuel Use emission factors (from IPCC) by the MPG (from Table 5)</t>
        </r>
      </text>
    </comment>
    <comment ref="K78" authorId="0" shapeId="0" xr:uid="{00000000-0006-0000-0800-00008C000000}">
      <text>
        <r>
          <rPr>
            <sz val="10"/>
            <color rgb="FF000000"/>
            <rFont val="Calibri"/>
            <family val="2"/>
            <scheme val="minor"/>
          </rPr>
          <t>======
ID#AAAAT2qENws
     (2022-01-11 21:47:06)
Based on MPG data from Table 5 (On Road Travel - US CH4/N2O factors)</t>
        </r>
      </text>
    </comment>
    <comment ref="O78" authorId="0" shapeId="0" xr:uid="{00000000-0006-0000-0800-0000B6010000}">
      <text>
        <r>
          <rPr>
            <sz val="10"/>
            <color rgb="FF000000"/>
            <rFont val="Calibri"/>
            <family val="2"/>
            <scheme val="minor"/>
          </rPr>
          <t>======
ID#AAAAT2mnGMM
     (2022-01-11 21:47:06)
Derived by dividing the Fuel Use emission factors (from IPCC) by the MPG (from Table 5)</t>
        </r>
      </text>
    </comment>
    <comment ref="K79" authorId="0" shapeId="0" xr:uid="{00000000-0006-0000-0800-00006E000000}">
      <text>
        <r>
          <rPr>
            <sz val="10"/>
            <color rgb="FF000000"/>
            <rFont val="Calibri"/>
            <family val="2"/>
            <scheme val="minor"/>
          </rPr>
          <t>======
ID#AAAAT2qEN1Q
     (2022-01-11 21:47:06)
Based on MPG data from Table 5 (On Road Travel - US CH4/N2O factors)</t>
        </r>
      </text>
    </comment>
    <comment ref="K80" authorId="0" shapeId="0" xr:uid="{00000000-0006-0000-0800-0000DF000000}">
      <text>
        <r>
          <rPr>
            <sz val="10"/>
            <color rgb="FF000000"/>
            <rFont val="Calibri"/>
            <family val="2"/>
            <scheme val="minor"/>
          </rPr>
          <t>======
ID#AAAAT2qENmQ
     (2022-01-11 21:47:06)
Based on MPG data from Table 5 (On Road Travel - US CH4/N2O factors)</t>
        </r>
      </text>
    </comment>
    <comment ref="O80" authorId="0" shapeId="0" xr:uid="{00000000-0006-0000-0800-000056000000}">
      <text>
        <r>
          <rPr>
            <sz val="10"/>
            <color rgb="FF000000"/>
            <rFont val="Calibri"/>
            <family val="2"/>
            <scheme val="minor"/>
          </rPr>
          <t>======
ID#AAAAT2qEN4s
     (2022-01-11 21:47:06)
Derived by dividing the Fuel Use emission factors (from IPCC) by the MPG (from Table 5)</t>
        </r>
      </text>
    </comment>
    <comment ref="K81" authorId="0" shapeId="0" xr:uid="{00000000-0006-0000-0800-00001E000000}">
      <text>
        <r>
          <rPr>
            <sz val="10"/>
            <color rgb="FF000000"/>
            <rFont val="Calibri"/>
            <family val="2"/>
            <scheme val="minor"/>
          </rPr>
          <t>======
ID#AAAAT2qEOAo
     (2022-01-11 21:47:06)
Based on MPG data from Table 5 (On Road Travel - US CH4/N2O factors)</t>
        </r>
      </text>
    </comment>
    <comment ref="O81" authorId="0" shapeId="0" xr:uid="{00000000-0006-0000-0800-0000E8010000}">
      <text>
        <r>
          <rPr>
            <sz val="10"/>
            <color rgb="FF000000"/>
            <rFont val="Calibri"/>
            <family val="2"/>
            <scheme val="minor"/>
          </rPr>
          <t>======
ID#AAAAT15e_GY
     (2022-01-11 21:47:05)
Derived by dividing the Fuel Use emission factors (from IPCC) by the MPG (from Table 5)</t>
        </r>
      </text>
    </comment>
    <comment ref="K82" authorId="0" shapeId="0" xr:uid="{00000000-0006-0000-0800-0000EA010000}">
      <text>
        <r>
          <rPr>
            <sz val="10"/>
            <color rgb="FF000000"/>
            <rFont val="Calibri"/>
            <family val="2"/>
            <scheme val="minor"/>
          </rPr>
          <t>======
ID#AAAAT15e_GU
     (2022-01-11 21:47:05)
Based on MPG data from Table 5 (On Road Travel - US CH4/N2O factors)</t>
        </r>
      </text>
    </comment>
    <comment ref="P82" authorId="0" shapeId="0" xr:uid="{00000000-0006-0000-0800-0000A1010000}">
      <text>
        <r>
          <rPr>
            <sz val="10"/>
            <color rgb="FF000000"/>
            <rFont val="Calibri"/>
            <family val="2"/>
            <scheme val="minor"/>
          </rPr>
          <t>======
ID#AAAAT2qENQQ
     (2022-01-11 21:47:06)
Derived by dividing the Fuel Use emission factors (from IPCC) by the MPG (from Table 5)</t>
        </r>
      </text>
    </comment>
    <comment ref="K83" authorId="0" shapeId="0" xr:uid="{00000000-0006-0000-0800-000096000000}">
      <text>
        <r>
          <rPr>
            <sz val="10"/>
            <color rgb="FF000000"/>
            <rFont val="Calibri"/>
            <family val="2"/>
            <scheme val="minor"/>
          </rPr>
          <t>======
ID#AAAAT2qENv8
     (2022-01-11 21:47:06)
Based on MPG data from Table 5 (On Road Travel - US CH4/N2O factors)</t>
        </r>
      </text>
    </comment>
    <comment ref="K84" authorId="0" shapeId="0" xr:uid="{00000000-0006-0000-0800-0000ED000000}">
      <text>
        <r>
          <rPr>
            <sz val="10"/>
            <color rgb="FF000000"/>
            <rFont val="Calibri"/>
            <family val="2"/>
            <scheme val="minor"/>
          </rPr>
          <t>======
ID#AAAAT2qENk8
     (2022-01-11 21:47:06)
Based on MPG data from Table 5 (On Road Travel - US CH4/N2O factors)</t>
        </r>
      </text>
    </comment>
    <comment ref="O84" authorId="0" shapeId="0" xr:uid="{00000000-0006-0000-0800-000098010000}">
      <text>
        <r>
          <rPr>
            <sz val="10"/>
            <color rgb="FF000000"/>
            <rFont val="Calibri"/>
            <family val="2"/>
            <scheme val="minor"/>
          </rPr>
          <t>======
ID#AAAAT2qENRA
     (2022-01-11 21:47:06)
Derived by dividing the Fuel Use emission factors (from IPCC) by the MPG (from Table 5)</t>
        </r>
      </text>
    </comment>
    <comment ref="K85" authorId="0" shapeId="0" xr:uid="{00000000-0006-0000-0800-000097010000}">
      <text>
        <r>
          <rPr>
            <sz val="10"/>
            <color rgb="FF000000"/>
            <rFont val="Calibri"/>
            <family val="2"/>
            <scheme val="minor"/>
          </rPr>
          <t>======
ID#AAAAT2qENRE
     (2022-01-11 21:47:06)
Based on MPG data from Table 5 (On Road Travel - US CH4/N2O factors)</t>
        </r>
      </text>
    </comment>
    <comment ref="O85" authorId="0" shapeId="0" xr:uid="{00000000-0006-0000-0800-0000D5010000}">
      <text>
        <r>
          <rPr>
            <sz val="10"/>
            <color rgb="FF000000"/>
            <rFont val="Calibri"/>
            <family val="2"/>
            <scheme val="minor"/>
          </rPr>
          <t>======
ID#AAAAT15e_I4
     (2022-01-11 21:47:06)
Derived by dividing the Fuel Use emission factors (from IPCC) by the MPG (from Table 5)</t>
        </r>
      </text>
    </comment>
    <comment ref="K86" authorId="0" shapeId="0" xr:uid="{00000000-0006-0000-0800-0000B8010000}">
      <text>
        <r>
          <rPr>
            <sz val="10"/>
            <color rgb="FF000000"/>
            <rFont val="Calibri"/>
            <family val="2"/>
            <scheme val="minor"/>
          </rPr>
          <t>======
ID#AAAAT2mnGL8
     (2022-01-11 21:47:06)
Based on MPG data from Table 5 (On Road Travel - US CH4/N2O factors)</t>
        </r>
      </text>
    </comment>
    <comment ref="O86" authorId="0" shapeId="0" xr:uid="{00000000-0006-0000-0800-000077010000}">
      <text>
        <r>
          <rPr>
            <sz val="10"/>
            <color rgb="FF000000"/>
            <rFont val="Calibri"/>
            <family val="2"/>
            <scheme val="minor"/>
          </rPr>
          <t>======
ID#AAAAT2qENVM
     (2022-01-11 21:47:06)
Derived by dividing the Fuel Use emission factors (from IPCC) by the MPG (from Table 5)</t>
        </r>
      </text>
    </comment>
    <comment ref="C87" authorId="0" shapeId="0" xr:uid="{00000000-0006-0000-0800-0000DE000000}">
      <text>
        <r>
          <rPr>
            <sz val="10"/>
            <color rgb="FF000000"/>
            <rFont val="Calibri"/>
            <family val="2"/>
            <scheme val="minor"/>
          </rPr>
          <t>======
ID#AAAAT2qENmc
bulldog    (2022-01-11 21:47:06)
From Table A-7, p25 of the US EPA guidance 'Direct emissions from mobile combustion sources'</t>
        </r>
      </text>
    </comment>
    <comment ref="F87" authorId="0" shapeId="0" xr:uid="{00000000-0006-0000-0800-0000E3000000}">
      <text>
        <r>
          <rPr>
            <sz val="10"/>
            <color rgb="FF000000"/>
            <rFont val="Calibri"/>
            <family val="2"/>
            <scheme val="minor"/>
          </rPr>
          <t>======
ID#AAAAT2qENl4
     (2022-01-11 21:47:06)
From Table A-7, p25 of the US EPA guidance 'Direct emissions from mobile combustion sources'</t>
        </r>
      </text>
    </comment>
    <comment ref="K87" authorId="0" shapeId="0" xr:uid="{00000000-0006-0000-0800-0000F8000000}">
      <text>
        <r>
          <rPr>
            <sz val="10"/>
            <color rgb="FF000000"/>
            <rFont val="Calibri"/>
            <family val="2"/>
            <scheme val="minor"/>
          </rPr>
          <t>======
ID#AAAAT2qENj8
     (2022-01-11 21:47:06)
Based on MPG data from Table 5 (On Road Travel - US CH4/N2O factors)</t>
        </r>
      </text>
    </comment>
    <comment ref="C88" authorId="0" shapeId="0" xr:uid="{00000000-0006-0000-0800-000007010000}">
      <text>
        <r>
          <rPr>
            <sz val="10"/>
            <color rgb="FF000000"/>
            <rFont val="Calibri"/>
            <family val="2"/>
            <scheme val="minor"/>
          </rPr>
          <t>======
ID#AAAAT2qENhs
     (2022-01-11 21:47:06)
From Table A-7, p25 of the US EPA guidance 'Direct emissions from mobile combustion sources'</t>
        </r>
      </text>
    </comment>
    <comment ref="F88" authorId="0" shapeId="0" xr:uid="{00000000-0006-0000-0800-000089010000}">
      <text>
        <r>
          <rPr>
            <sz val="10"/>
            <color rgb="FF000000"/>
            <rFont val="Calibri"/>
            <family val="2"/>
            <scheme val="minor"/>
          </rPr>
          <t>======
ID#AAAAT2qENS4
     (2022-01-11 21:47:06)
From Table A-7, p25 of the US EPA guidance 'Direct emissions from mobile combustion sources'</t>
        </r>
      </text>
    </comment>
    <comment ref="K88" authorId="0" shapeId="0" xr:uid="{00000000-0006-0000-0800-00006D010000}">
      <text>
        <r>
          <rPr>
            <sz val="10"/>
            <color rgb="FF000000"/>
            <rFont val="Calibri"/>
            <family val="2"/>
            <scheme val="minor"/>
          </rPr>
          <t>======
ID#AAAAT2qENWU
     (2022-01-11 21:47:06)
Based on MPG data from Table 5 (On Road Travel - US CH4/N2O factors)</t>
        </r>
      </text>
    </comment>
    <comment ref="P88" authorId="0" shapeId="0" xr:uid="{00000000-0006-0000-0800-00004E010000}">
      <text>
        <r>
          <rPr>
            <sz val="10"/>
            <color rgb="FF000000"/>
            <rFont val="Calibri"/>
            <family val="2"/>
            <scheme val="minor"/>
          </rPr>
          <t>======
ID#AAAAT2qENZo
     (2022-01-11 21:47:06)
Derived by dividing the Fuel Use emission factors (from Table 1) by the MPG (from Table 5)</t>
        </r>
      </text>
    </comment>
    <comment ref="C89" authorId="0" shapeId="0" xr:uid="{00000000-0006-0000-0800-00004B010000}">
      <text>
        <r>
          <rPr>
            <sz val="10"/>
            <color rgb="FF000000"/>
            <rFont val="Calibri"/>
            <family val="2"/>
            <scheme val="minor"/>
          </rPr>
          <t>======
ID#AAAAT2qENaQ
     (2022-01-11 21:47:06)
Based on Table 5 (On Road Travel - US CH4/N2O factors)</t>
        </r>
      </text>
    </comment>
    <comment ref="F89" authorId="0" shapeId="0" xr:uid="{00000000-0006-0000-0800-0000B8000000}">
      <text>
        <r>
          <rPr>
            <sz val="10"/>
            <color rgb="FF000000"/>
            <rFont val="Calibri"/>
            <family val="2"/>
            <scheme val="minor"/>
          </rPr>
          <t>======
ID#AAAAT2qENrs
     (2022-01-11 21:47:06)
Based on Table 5 (On Road Travel - US CH4/N2O factors)</t>
        </r>
      </text>
    </comment>
    <comment ref="K89" authorId="0" shapeId="0" xr:uid="{00000000-0006-0000-0800-000087000000}">
      <text>
        <r>
          <rPr>
            <sz val="10"/>
            <color rgb="FF000000"/>
            <rFont val="Calibri"/>
            <family val="2"/>
            <scheme val="minor"/>
          </rPr>
          <t>======
ID#AAAAT2qENxU
     (2022-01-11 21:47:06)
Based on MPG data from Table 5 (On Road Travel - US CH4/N2O factors)</t>
        </r>
      </text>
    </comment>
    <comment ref="O89" authorId="0" shapeId="0" xr:uid="{00000000-0006-0000-0800-00008B000000}">
      <text>
        <r>
          <rPr>
            <sz val="10"/>
            <color rgb="FF000000"/>
            <rFont val="Calibri"/>
            <family val="2"/>
            <scheme val="minor"/>
          </rPr>
          <t>======
ID#AAAAT2qENw0
     (2022-01-11 21:47:06)
Derived by dividing the Fuel Use emission factors (from Table 1) by the MPG (from Table 5)</t>
        </r>
      </text>
    </comment>
    <comment ref="F90" authorId="0" shapeId="0" xr:uid="{00000000-0006-0000-0800-00009D010000}">
      <text>
        <r>
          <rPr>
            <sz val="10"/>
            <color rgb="FF000000"/>
            <rFont val="Calibri"/>
            <family val="2"/>
            <scheme val="minor"/>
          </rPr>
          <t>======
ID#AAAAT2qENQg
     (2022-01-11 21:47:06)
Table 6, US EPA guidance on "Optional Emissions….". Assumed medium and heavy duty truck</t>
        </r>
      </text>
    </comment>
    <comment ref="K90" authorId="0" shapeId="0" xr:uid="{00000000-0006-0000-0800-00007E010000}">
      <text>
        <r>
          <rPr>
            <sz val="10"/>
            <color rgb="FF000000"/>
            <rFont val="Calibri"/>
            <family val="2"/>
            <scheme val="minor"/>
          </rPr>
          <t>======
ID#AAAAT2qENUA
     (2022-01-11 21:47:06)
Based on MPG data from Table 5 (On Road Travel - US CH4/N2O factors)</t>
        </r>
      </text>
    </comment>
    <comment ref="O90" authorId="0" shapeId="0" xr:uid="{00000000-0006-0000-0800-000083010000}">
      <text>
        <r>
          <rPr>
            <sz val="10"/>
            <color rgb="FF000000"/>
            <rFont val="Calibri"/>
            <family val="2"/>
            <scheme val="minor"/>
          </rPr>
          <t>======
ID#AAAAT2qENTo
     (2022-01-11 21:47:06)
Derived by dividing the Fuel Use emission factors (from Table 1) by the MPG (from Table 5)</t>
        </r>
      </text>
    </comment>
    <comment ref="C91" authorId="0" shapeId="0" xr:uid="{00000000-0006-0000-0800-0000C5010000}">
      <text>
        <r>
          <rPr>
            <sz val="10"/>
            <color rgb="FF000000"/>
            <rFont val="Calibri"/>
            <family val="2"/>
            <scheme val="minor"/>
          </rPr>
          <t>======
ID#AAAAT2mnGKc
bulldog    (2022-01-11 21:47:06)
US EPA guidance on "Direct Emissions from Mobile Combustion Sources", Table 3</t>
        </r>
      </text>
    </comment>
    <comment ref="F91" authorId="0" shapeId="0" xr:uid="{00000000-0006-0000-0800-000068000000}">
      <text>
        <r>
          <rPr>
            <sz val="10"/>
            <color rgb="FF000000"/>
            <rFont val="Calibri"/>
            <family val="2"/>
            <scheme val="minor"/>
          </rPr>
          <t>======
ID#AAAAT2qEN10
bulldog    (2022-01-11 21:47:06)
US EPA guidance on "Direct Emissions from Mobile Combustion Sources", Table 3</t>
        </r>
      </text>
    </comment>
    <comment ref="K91" authorId="0" shapeId="0" xr:uid="{00000000-0006-0000-0800-000061010000}">
      <text>
        <r>
          <rPr>
            <sz val="10"/>
            <color rgb="FF000000"/>
            <rFont val="Calibri"/>
            <family val="2"/>
            <scheme val="minor"/>
          </rPr>
          <t>======
ID#AAAAT2qENXo
     (2022-01-11 21:47:06)
Based on MPG data from Table 5 (On Road Travel - US CH4/N2O factors)</t>
        </r>
      </text>
    </comment>
    <comment ref="O91" authorId="0" shapeId="0" xr:uid="{00000000-0006-0000-0800-0000F4010000}">
      <text>
        <r>
          <rPr>
            <sz val="10"/>
            <color rgb="FF000000"/>
            <rFont val="Calibri"/>
            <family val="2"/>
            <scheme val="minor"/>
          </rPr>
          <t>======
ID#AAAAT15e_FU
     (2022-01-11 21:47:05)
Derived by dividing the Fuel Use emission factors (from Table 1) by the MPG (from Table 5)</t>
        </r>
      </text>
    </comment>
    <comment ref="C92" authorId="0" shapeId="0" xr:uid="{00000000-0006-0000-0800-000073010000}">
      <text>
        <r>
          <rPr>
            <sz val="10"/>
            <color rgb="FF000000"/>
            <rFont val="Calibri"/>
            <family val="2"/>
            <scheme val="minor"/>
          </rPr>
          <t>======
ID#AAAAT2qENVk
bulldog    (2022-01-11 21:47:06)
US EPA guidance on "Direct Emissions from Mobile Combustion Sources", Table 3</t>
        </r>
      </text>
    </comment>
    <comment ref="F92" authorId="0" shapeId="0" xr:uid="{00000000-0006-0000-0800-000086010000}">
      <text>
        <r>
          <rPr>
            <sz val="10"/>
            <color rgb="FF000000"/>
            <rFont val="Calibri"/>
            <family val="2"/>
            <scheme val="minor"/>
          </rPr>
          <t>======
ID#AAAAT2qENTQ
bulldog    (2022-01-11 21:47:06)
US EPA guidance on "Direct Emissions from Mobile Combustion Sources", Table 3</t>
        </r>
      </text>
    </comment>
    <comment ref="K92" authorId="0" shapeId="0" xr:uid="{00000000-0006-0000-0800-0000F8010000}">
      <text>
        <r>
          <rPr>
            <sz val="10"/>
            <color rgb="FF000000"/>
            <rFont val="Calibri"/>
            <family val="2"/>
            <scheme val="minor"/>
          </rPr>
          <t>======
ID#AAAAT15e_Ek
     (2022-01-11 21:47:05)
Based on MPG data from Table 5 (On Road Travel - US CH4/N2O factors)</t>
        </r>
      </text>
    </comment>
    <comment ref="O92" authorId="0" shapeId="0" xr:uid="{00000000-0006-0000-0800-000068010000}">
      <text>
        <r>
          <rPr>
            <sz val="10"/>
            <color rgb="FF000000"/>
            <rFont val="Calibri"/>
            <family val="2"/>
            <scheme val="minor"/>
          </rPr>
          <t>======
ID#AAAAT2qENW8
     (2022-01-11 21:47:06)
Derived by dividing the Fuel Use emission factors (from Table 1) by the MPG (from Table 5)</t>
        </r>
      </text>
    </comment>
    <comment ref="C93" authorId="0" shapeId="0" xr:uid="{00000000-0006-0000-0800-000085000000}">
      <text>
        <r>
          <rPr>
            <sz val="10"/>
            <color rgb="FF000000"/>
            <rFont val="Calibri"/>
            <family val="2"/>
            <scheme val="minor"/>
          </rPr>
          <t>======
ID#AAAAT2qENxc
bulldog    (2022-01-11 21:47:06)
US EPA guidance on "Direct Emissions from Mobile Combustion Sources", Table 3</t>
        </r>
      </text>
    </comment>
    <comment ref="F93" authorId="0" shapeId="0" xr:uid="{00000000-0006-0000-0800-0000DA010000}">
      <text>
        <r>
          <rPr>
            <sz val="10"/>
            <color rgb="FF000000"/>
            <rFont val="Calibri"/>
            <family val="2"/>
            <scheme val="minor"/>
          </rPr>
          <t>======
ID#AAAAT15e_IY
bulldog    (2022-01-11 21:47:06)
US EPA guidance on "Direct Emissions from Mobile Combustion Sources", Table 3</t>
        </r>
      </text>
    </comment>
    <comment ref="K93" authorId="0" shapeId="0" xr:uid="{00000000-0006-0000-0800-000078010000}">
      <text>
        <r>
          <rPr>
            <sz val="10"/>
            <color rgb="FF000000"/>
            <rFont val="Calibri"/>
            <family val="2"/>
            <scheme val="minor"/>
          </rPr>
          <t>======
ID#AAAAT2qENVA
     (2022-01-11 21:47:06)
Based on MPG data from Table 5 (On Road Travel - US CH4/N2O factors)</t>
        </r>
      </text>
    </comment>
    <comment ref="O93" authorId="0" shapeId="0" xr:uid="{00000000-0006-0000-0800-0000C4010000}">
      <text>
        <r>
          <rPr>
            <sz val="10"/>
            <color rgb="FF000000"/>
            <rFont val="Calibri"/>
            <family val="2"/>
            <scheme val="minor"/>
          </rPr>
          <t>======
ID#AAAAT2mnGKs
     (2022-01-11 21:47:06)
Derived by dividing the Fuel Use emission factors (from Table 1) by the MPG (from Table 5)</t>
        </r>
      </text>
    </comment>
    <comment ref="C94" authorId="0" shapeId="0" xr:uid="{00000000-0006-0000-0800-00003C000000}">
      <text>
        <r>
          <rPr>
            <sz val="10"/>
            <color rgb="FF000000"/>
            <rFont val="Calibri"/>
            <family val="2"/>
            <scheme val="minor"/>
          </rPr>
          <t>======
ID#AAAAT2qEN7o
bulldog    (2022-01-11 21:47:06)
US EPA guidance on "Direct Emissions from Mobile Combustion Sources", Table 3</t>
        </r>
      </text>
    </comment>
    <comment ref="F94" authorId="0" shapeId="0" xr:uid="{00000000-0006-0000-0800-0000D8010000}">
      <text>
        <r>
          <rPr>
            <sz val="10"/>
            <color rgb="FF000000"/>
            <rFont val="Calibri"/>
            <family val="2"/>
            <scheme val="minor"/>
          </rPr>
          <t>======
ID#AAAAT15e_Iw
bulldog    (2022-01-11 21:47:06)
US EPA guidance on "Direct Emissions from Mobile Combustion Sources", Table 3</t>
        </r>
      </text>
    </comment>
    <comment ref="K94" authorId="0" shapeId="0" xr:uid="{00000000-0006-0000-0800-000077000000}">
      <text>
        <r>
          <rPr>
            <sz val="10"/>
            <color rgb="FF000000"/>
            <rFont val="Calibri"/>
            <family val="2"/>
            <scheme val="minor"/>
          </rPr>
          <t>======
ID#AAAAT2qENzk
     (2022-01-11 21:47:06)
Based on MPG data from Table 5 (On Road Travel - US CH4/N2O factors)</t>
        </r>
      </text>
    </comment>
    <comment ref="O94" authorId="0" shapeId="0" xr:uid="{00000000-0006-0000-0800-00009B000000}">
      <text>
        <r>
          <rPr>
            <sz val="10"/>
            <color rgb="FF000000"/>
            <rFont val="Calibri"/>
            <family val="2"/>
            <scheme val="minor"/>
          </rPr>
          <t>======
ID#AAAAT2qENvU
     (2022-01-11 21:47:06)
Derived by dividing the Fuel Use emission factors (from Table 1) by the MPG (from Table 5)</t>
        </r>
      </text>
    </comment>
    <comment ref="C95" authorId="0" shapeId="0" xr:uid="{00000000-0006-0000-0800-0000C0000000}">
      <text>
        <r>
          <rPr>
            <sz val="10"/>
            <color rgb="FF000000"/>
            <rFont val="Calibri"/>
            <family val="2"/>
            <scheme val="minor"/>
          </rPr>
          <t>======
ID#AAAAT2qENqg
bulldog    (2022-01-11 21:47:06)
US EPA guidance on "Direct Emissions from Mobile Combustion Sources", Table 3</t>
        </r>
      </text>
    </comment>
    <comment ref="F95" authorId="0" shapeId="0" xr:uid="{00000000-0006-0000-0800-00007C000000}">
      <text>
        <r>
          <rPr>
            <sz val="10"/>
            <color rgb="FF000000"/>
            <rFont val="Calibri"/>
            <family val="2"/>
            <scheme val="minor"/>
          </rPr>
          <t>======
ID#AAAAT2qENzE
bulldog    (2022-01-11 21:47:06)
US EPA guidance on "Direct Emissions from Mobile Combustion Sources", Table 3</t>
        </r>
      </text>
    </comment>
    <comment ref="K95" authorId="0" shapeId="0" xr:uid="{00000000-0006-0000-0800-000058010000}">
      <text>
        <r>
          <rPr>
            <sz val="10"/>
            <color rgb="FF000000"/>
            <rFont val="Calibri"/>
            <family val="2"/>
            <scheme val="minor"/>
          </rPr>
          <t>======
ID#AAAAT2qENYY
     (2022-01-11 21:47:06)
Based on MPG data from Table 5 (On Road Travel - US CH4/N2O factors)</t>
        </r>
      </text>
    </comment>
    <comment ref="O95" authorId="0" shapeId="0" xr:uid="{00000000-0006-0000-0800-0000D4000000}">
      <text>
        <r>
          <rPr>
            <sz val="10"/>
            <color rgb="FF000000"/>
            <rFont val="Calibri"/>
            <family val="2"/>
            <scheme val="minor"/>
          </rPr>
          <t>======
ID#AAAAT2qENns
     (2022-01-11 21:47:06)
Derived by dividing the Fuel Use emission factors (from Table 1) by the MPG (from Table 5)</t>
        </r>
      </text>
    </comment>
    <comment ref="C96" authorId="0" shapeId="0" xr:uid="{00000000-0006-0000-0800-000039010000}">
      <text>
        <r>
          <rPr>
            <sz val="10"/>
            <color rgb="FF000000"/>
            <rFont val="Calibri"/>
            <family val="2"/>
            <scheme val="minor"/>
          </rPr>
          <t>======
ID#AAAAT2qENcI
bulldog    (2022-01-11 21:47:06)
US EPA guidance on "Direct Emissions from Mobile Combustion Sources", Table 3</t>
        </r>
      </text>
    </comment>
    <comment ref="F96" authorId="0" shapeId="0" xr:uid="{00000000-0006-0000-0800-0000A2010000}">
      <text>
        <r>
          <rPr>
            <sz val="10"/>
            <color rgb="FF000000"/>
            <rFont val="Calibri"/>
            <family val="2"/>
            <scheme val="minor"/>
          </rPr>
          <t>======
ID#AAAAT2qENQM
bulldog    (2022-01-11 21:47:06)
US EPA guidance on "Direct Emissions from Mobile Combustion Sources", Table 3</t>
        </r>
      </text>
    </comment>
    <comment ref="K96" authorId="0" shapeId="0" xr:uid="{00000000-0006-0000-0800-000038010000}">
      <text>
        <r>
          <rPr>
            <sz val="10"/>
            <color rgb="FF000000"/>
            <rFont val="Calibri"/>
            <family val="2"/>
            <scheme val="minor"/>
          </rPr>
          <t>======
ID#AAAAT2qENcQ
     (2022-01-11 21:47:06)
Based on MPG data from Table 5 (On Road Travel - US CH4/N2O factors)</t>
        </r>
      </text>
    </comment>
    <comment ref="O96" authorId="0" shapeId="0" xr:uid="{00000000-0006-0000-0800-0000CB000000}">
      <text>
        <r>
          <rPr>
            <sz val="10"/>
            <color rgb="FF000000"/>
            <rFont val="Calibri"/>
            <family val="2"/>
            <scheme val="minor"/>
          </rPr>
          <t>======
ID#AAAAT2qENo0
     (2022-01-11 21:47:06)
Derived by dividing the Fuel Use emission factors (from Table 1) by the MPG (from Table 5)</t>
        </r>
      </text>
    </comment>
    <comment ref="C97" authorId="0" shapeId="0" xr:uid="{00000000-0006-0000-0800-000009000000}">
      <text>
        <r>
          <rPr>
            <sz val="10"/>
            <color rgb="FF000000"/>
            <rFont val="Calibri"/>
            <family val="2"/>
            <scheme val="minor"/>
          </rPr>
          <t>======
ID#AAAAT2qEOCw
bulldog    (2022-01-11 21:47:06)
US EPA guidance on "Direct Emissions from Mobile Combustion Sources", Table 3</t>
        </r>
      </text>
    </comment>
    <comment ref="F97" authorId="0" shapeId="0" xr:uid="{00000000-0006-0000-0800-000028010000}">
      <text>
        <r>
          <rPr>
            <sz val="10"/>
            <color rgb="FF000000"/>
            <rFont val="Calibri"/>
            <family val="2"/>
            <scheme val="minor"/>
          </rPr>
          <t>======
ID#AAAAT2qENeI
bulldog    (2022-01-11 21:47:06)
US EPA guidance on "Direct Emissions from Mobile Combustion Sources", Table 3</t>
        </r>
      </text>
    </comment>
    <comment ref="K97" authorId="0" shapeId="0" xr:uid="{00000000-0006-0000-0800-0000DB000000}">
      <text>
        <r>
          <rPr>
            <sz val="10"/>
            <color rgb="FF000000"/>
            <rFont val="Calibri"/>
            <family val="2"/>
            <scheme val="minor"/>
          </rPr>
          <t>======
ID#AAAAT2qENm4
     (2022-01-11 21:47:06)
Based on MPG data from Table 5 (On Road Travel - US CH4/N2O factors)</t>
        </r>
      </text>
    </comment>
    <comment ref="O97" authorId="0" shapeId="0" xr:uid="{00000000-0006-0000-0800-000010000000}">
      <text>
        <r>
          <rPr>
            <sz val="10"/>
            <color rgb="FF000000"/>
            <rFont val="Calibri"/>
            <family val="2"/>
            <scheme val="minor"/>
          </rPr>
          <t>======
ID#AAAAT2qEOCE
     (2022-01-11 21:47:06)
Derived by dividing the Fuel Use emission factors (from Table 1) by the MPG (from Table 5)</t>
        </r>
      </text>
    </comment>
    <comment ref="C98" authorId="0" shapeId="0" xr:uid="{00000000-0006-0000-0800-00005C000000}">
      <text>
        <r>
          <rPr>
            <sz val="10"/>
            <color rgb="FF000000"/>
            <rFont val="Calibri"/>
            <family val="2"/>
            <scheme val="minor"/>
          </rPr>
          <t>======
ID#AAAAT2qEN3g
bulldog    (2022-01-11 21:47:06)
US EPA guidance on "Direct Emissions from Mobile Combustion Sources", Table 3</t>
        </r>
      </text>
    </comment>
    <comment ref="F98" authorId="0" shapeId="0" xr:uid="{00000000-0006-0000-0800-00002A000000}">
      <text>
        <r>
          <rPr>
            <sz val="10"/>
            <color rgb="FF000000"/>
            <rFont val="Calibri"/>
            <family val="2"/>
            <scheme val="minor"/>
          </rPr>
          <t>======
ID#AAAAT2qEN-A
bulldog    (2022-01-11 21:47:06)
US EPA guidance on "Direct Emissions from Mobile Combustion Sources", Table 3</t>
        </r>
      </text>
    </comment>
    <comment ref="K98" authorId="0" shapeId="0" xr:uid="{00000000-0006-0000-0800-0000F1000000}">
      <text>
        <r>
          <rPr>
            <sz val="10"/>
            <color rgb="FF000000"/>
            <rFont val="Calibri"/>
            <family val="2"/>
            <scheme val="minor"/>
          </rPr>
          <t>======
ID#AAAAT2qENkg
     (2022-01-11 21:47:06)
Based on MPG data from Table 5 (On Road Travel - US CH4/N2O factors)</t>
        </r>
      </text>
    </comment>
    <comment ref="O98" authorId="0" shapeId="0" xr:uid="{00000000-0006-0000-0800-000054010000}">
      <text>
        <r>
          <rPr>
            <sz val="10"/>
            <color rgb="FF000000"/>
            <rFont val="Calibri"/>
            <family val="2"/>
            <scheme val="minor"/>
          </rPr>
          <t>======
ID#AAAAT2qENY0
     (2022-01-11 21:47:06)
Derived by dividing the Fuel Use emission factors (from Table 1) by the MPG (from Table 5)</t>
        </r>
      </text>
    </comment>
    <comment ref="C99" authorId="0" shapeId="0" xr:uid="{00000000-0006-0000-0800-0000D4010000}">
      <text>
        <r>
          <rPr>
            <sz val="10"/>
            <color rgb="FF000000"/>
            <rFont val="Calibri"/>
            <family val="2"/>
            <scheme val="minor"/>
          </rPr>
          <t>======
ID#AAAAT15e_I8
bulldog    (2022-01-11 21:47:06)
US EPA guidance on "Direct Emissions from Mobile Combustion Sources", Table 3</t>
        </r>
      </text>
    </comment>
    <comment ref="F99" authorId="0" shapeId="0" xr:uid="{00000000-0006-0000-0800-0000B0000000}">
      <text>
        <r>
          <rPr>
            <sz val="10"/>
            <color rgb="FF000000"/>
            <rFont val="Calibri"/>
            <family val="2"/>
            <scheme val="minor"/>
          </rPr>
          <t>======
ID#AAAAT2qENs4
bulldog    (2022-01-11 21:47:06)
US EPA guidance on "Direct Emissions from Mobile Combustion Sources", Table 3</t>
        </r>
      </text>
    </comment>
    <comment ref="K99" authorId="0" shapeId="0" xr:uid="{00000000-0006-0000-0800-00003F010000}">
      <text>
        <r>
          <rPr>
            <sz val="10"/>
            <color rgb="FF000000"/>
            <rFont val="Calibri"/>
            <family val="2"/>
            <scheme val="minor"/>
          </rPr>
          <t>======
ID#AAAAT2qENbo
     (2022-01-11 21:47:06)
Based on MPG data from Table 5 (On Road Travel - US CH4/N2O factors)</t>
        </r>
      </text>
    </comment>
    <comment ref="O99" authorId="0" shapeId="0" xr:uid="{00000000-0006-0000-0800-0000A5000000}">
      <text>
        <r>
          <rPr>
            <sz val="10"/>
            <color rgb="FF000000"/>
            <rFont val="Calibri"/>
            <family val="2"/>
            <scheme val="minor"/>
          </rPr>
          <t>======
ID#AAAAT2qENuY
     (2022-01-11 21:47:06)
Derived by dividing the Fuel Use emission factors (from Table 1) by the MPG (from Table 5)</t>
        </r>
      </text>
    </comment>
    <comment ref="C100" authorId="0" shapeId="0" xr:uid="{00000000-0006-0000-0800-0000B7010000}">
      <text>
        <r>
          <rPr>
            <sz val="10"/>
            <color rgb="FF000000"/>
            <rFont val="Calibri"/>
            <family val="2"/>
            <scheme val="minor"/>
          </rPr>
          <t>======
ID#AAAAT2mnGMA
bulldog    (2022-01-11 21:47:06)
US EPA guidance on "Direct Emissions from Mobile Combustion Sources", Table 3</t>
        </r>
      </text>
    </comment>
    <comment ref="F100" authorId="0" shapeId="0" xr:uid="{00000000-0006-0000-0800-0000D0010000}">
      <text>
        <r>
          <rPr>
            <sz val="10"/>
            <color rgb="FF000000"/>
            <rFont val="Calibri"/>
            <family val="2"/>
            <scheme val="minor"/>
          </rPr>
          <t>======
ID#AAAAT15e_Jg
bulldog    (2022-01-11 21:47:06)
US EPA guidance on "Direct Emissions from Mobile Combustion Sources", Table 3</t>
        </r>
      </text>
    </comment>
    <comment ref="K100" authorId="0" shapeId="0" xr:uid="{00000000-0006-0000-0800-00001F000000}">
      <text>
        <r>
          <rPr>
            <sz val="10"/>
            <color rgb="FF000000"/>
            <rFont val="Calibri"/>
            <family val="2"/>
            <scheme val="minor"/>
          </rPr>
          <t>======
ID#AAAAT2qEOAs
     (2022-01-11 21:47:06)
Based on MPG data from Table 5 (On Road Travel - US CH4/N2O factors)</t>
        </r>
      </text>
    </comment>
    <comment ref="O100" authorId="0" shapeId="0" xr:uid="{00000000-0006-0000-0800-0000E6000000}">
      <text>
        <r>
          <rPr>
            <sz val="10"/>
            <color rgb="FF000000"/>
            <rFont val="Calibri"/>
            <family val="2"/>
            <scheme val="minor"/>
          </rPr>
          <t>======
ID#AAAAT2qENlg
     (2022-01-11 21:47:06)
Derived by dividing the Fuel Use emission factors (from Table 1) by the MPG (from Table 5)</t>
        </r>
      </text>
    </comment>
    <comment ref="C101" authorId="0" shapeId="0" xr:uid="{00000000-0006-0000-0800-00001C010000}">
      <text>
        <r>
          <rPr>
            <sz val="10"/>
            <color rgb="FF000000"/>
            <rFont val="Calibri"/>
            <family val="2"/>
            <scheme val="minor"/>
          </rPr>
          <t>======
ID#AAAAT2qENfo
bulldog    (2022-01-11 21:47:06)
US EPA guidance on "Direct Emissions from Mobile Combustion Sources", Table 3</t>
        </r>
      </text>
    </comment>
    <comment ref="F101" authorId="0" shapeId="0" xr:uid="{00000000-0006-0000-0800-00006B010000}">
      <text>
        <r>
          <rPr>
            <sz val="10"/>
            <color rgb="FF000000"/>
            <rFont val="Calibri"/>
            <family val="2"/>
            <scheme val="minor"/>
          </rPr>
          <t>======
ID#AAAAT2qENWk
bulldog    (2022-01-11 21:47:06)
US EPA guidance on "Direct Emissions from Mobile Combustion Sources", Table 3</t>
        </r>
      </text>
    </comment>
    <comment ref="K101" authorId="0" shapeId="0" xr:uid="{00000000-0006-0000-0800-0000D5000000}">
      <text>
        <r>
          <rPr>
            <sz val="10"/>
            <color rgb="FF000000"/>
            <rFont val="Calibri"/>
            <family val="2"/>
            <scheme val="minor"/>
          </rPr>
          <t>======
ID#AAAAT2qENno
     (2022-01-11 21:47:06)
Based on MPG data from Table 5 (On Road Travel - US CH4/N2O factors)</t>
        </r>
      </text>
    </comment>
    <comment ref="O101" authorId="0" shapeId="0" xr:uid="{00000000-0006-0000-0800-000026010000}">
      <text>
        <r>
          <rPr>
            <sz val="10"/>
            <color rgb="FF000000"/>
            <rFont val="Calibri"/>
            <family val="2"/>
            <scheme val="minor"/>
          </rPr>
          <t>======
ID#AAAAT2qENes
     (2022-01-11 21:47:06)
Derived by dividing the Fuel Use emission factors (from Table 1) by the MPG (from Table 5)</t>
        </r>
      </text>
    </comment>
    <comment ref="C102" authorId="0" shapeId="0" xr:uid="{00000000-0006-0000-0800-000026000000}">
      <text>
        <r>
          <rPr>
            <sz val="10"/>
            <color rgb="FF000000"/>
            <rFont val="Calibri"/>
            <family val="2"/>
            <scheme val="minor"/>
          </rPr>
          <t>======
ID#AAAAT2qEN_A
bulldog    (2022-01-11 21:47:06)
US EPA guidance on "Direct Emissions from Mobile Combustion Sources", Table 3</t>
        </r>
      </text>
    </comment>
    <comment ref="F102" authorId="0" shapeId="0" xr:uid="{00000000-0006-0000-0800-000088000000}">
      <text>
        <r>
          <rPr>
            <sz val="10"/>
            <color rgb="FF000000"/>
            <rFont val="Calibri"/>
            <family val="2"/>
            <scheme val="minor"/>
          </rPr>
          <t>======
ID#AAAAT2qENxM
bulldog    (2022-01-11 21:47:06)
US EPA guidance on "Direct Emissions from Mobile Combustion Sources", Table 3</t>
        </r>
      </text>
    </comment>
    <comment ref="K102" authorId="0" shapeId="0" xr:uid="{00000000-0006-0000-0800-0000DD000000}">
      <text>
        <r>
          <rPr>
            <sz val="10"/>
            <color rgb="FF000000"/>
            <rFont val="Calibri"/>
            <family val="2"/>
            <scheme val="minor"/>
          </rPr>
          <t>======
ID#AAAAT2qENms
     (2022-01-11 21:47:06)
Based on MPG data from Table 5 (On Road Travel - US CH4/N2O factors)</t>
        </r>
      </text>
    </comment>
    <comment ref="O102" authorId="0" shapeId="0" xr:uid="{00000000-0006-0000-0800-000082000000}">
      <text>
        <r>
          <rPr>
            <sz val="10"/>
            <color rgb="FF000000"/>
            <rFont val="Calibri"/>
            <family val="2"/>
            <scheme val="minor"/>
          </rPr>
          <t>======
ID#AAAAT2qENyI
     (2022-01-11 21:47:06)
Derived by dividing the Fuel Use emission factors (from Table 1) by the MPG (from Table 5)</t>
        </r>
      </text>
    </comment>
    <comment ref="C103" authorId="0" shapeId="0" xr:uid="{00000000-0006-0000-0800-000022010000}">
      <text>
        <r>
          <rPr>
            <sz val="10"/>
            <color rgb="FF000000"/>
            <rFont val="Calibri"/>
            <family val="2"/>
            <scheme val="minor"/>
          </rPr>
          <t>======
ID#AAAAT2qENfA
bulldog    (2022-01-11 21:47:06)
US EPA guidance on "Direct Emissions from Mobile Combustion Sources", Table 3</t>
        </r>
      </text>
    </comment>
    <comment ref="F103" authorId="0" shapeId="0" xr:uid="{00000000-0006-0000-0800-0000E8000000}">
      <text>
        <r>
          <rPr>
            <sz val="10"/>
            <color rgb="FF000000"/>
            <rFont val="Calibri"/>
            <family val="2"/>
            <scheme val="minor"/>
          </rPr>
          <t>======
ID#AAAAT2qENlU
bulldog    (2022-01-11 21:47:06)
US EPA guidance on "Direct Emissions from Mobile Combustion Sources", Table 3</t>
        </r>
      </text>
    </comment>
    <comment ref="K103" authorId="0" shapeId="0" xr:uid="{00000000-0006-0000-0800-00003A010000}">
      <text>
        <r>
          <rPr>
            <sz val="10"/>
            <color rgb="FF000000"/>
            <rFont val="Calibri"/>
            <family val="2"/>
            <scheme val="minor"/>
          </rPr>
          <t>======
ID#AAAAT2qENcA
     (2022-01-11 21:47:06)
Based on MPG data from Table 5 (On Road Travel - US CH4/N2O factors)</t>
        </r>
      </text>
    </comment>
    <comment ref="O103" authorId="0" shapeId="0" xr:uid="{00000000-0006-0000-0800-0000CA000000}">
      <text>
        <r>
          <rPr>
            <sz val="10"/>
            <color rgb="FF000000"/>
            <rFont val="Calibri"/>
            <family val="2"/>
            <scheme val="minor"/>
          </rPr>
          <t>======
ID#AAAAT2qENo4
     (2022-01-11 21:47:06)
Derived by dividing the Fuel Use emission factors (from Table 1) by the MPG (from Table 5)</t>
        </r>
      </text>
    </comment>
    <comment ref="C104" authorId="0" shapeId="0" xr:uid="{00000000-0006-0000-0800-0000AA000000}">
      <text>
        <r>
          <rPr>
            <sz val="10"/>
            <color rgb="FF000000"/>
            <rFont val="Calibri"/>
            <family val="2"/>
            <scheme val="minor"/>
          </rPr>
          <t>======
ID#AAAAT2qENtw
bulldog    (2022-01-11 21:47:06)
US EPA guidance on "Direct Emissions from Mobile Combustion Sources", Table 3</t>
        </r>
      </text>
    </comment>
    <comment ref="F104" authorId="0" shapeId="0" xr:uid="{00000000-0006-0000-0800-000034010000}">
      <text>
        <r>
          <rPr>
            <sz val="10"/>
            <color rgb="FF000000"/>
            <rFont val="Calibri"/>
            <family val="2"/>
            <scheme val="minor"/>
          </rPr>
          <t>======
ID#AAAAT2qENc0
bulldog    (2022-01-11 21:47:06)
US EPA guidance on "Direct Emissions from Mobile Combustion Sources", Table 3</t>
        </r>
      </text>
    </comment>
    <comment ref="K104" authorId="0" shapeId="0" xr:uid="{00000000-0006-0000-0800-000063000000}">
      <text>
        <r>
          <rPr>
            <sz val="10"/>
            <color rgb="FF000000"/>
            <rFont val="Calibri"/>
            <family val="2"/>
            <scheme val="minor"/>
          </rPr>
          <t>======
ID#AAAAT2qEN2k
     (2022-01-11 21:47:06)
Based on MPG data from Table 5 (On Road Travel - US CH4/N2O factors)</t>
        </r>
      </text>
    </comment>
    <comment ref="O104" authorId="0" shapeId="0" xr:uid="{00000000-0006-0000-0800-0000B2010000}">
      <text>
        <r>
          <rPr>
            <sz val="10"/>
            <color rgb="FF000000"/>
            <rFont val="Calibri"/>
            <family val="2"/>
            <scheme val="minor"/>
          </rPr>
          <t>======
ID#AAAAT2mnGMc
     (2022-01-11 21:47:06)
Derived by dividing the Fuel Use emission factors (from Table 1) by the MPG (from Table 5)</t>
        </r>
      </text>
    </comment>
    <comment ref="C105" authorId="0" shapeId="0" xr:uid="{00000000-0006-0000-0800-000001010000}">
      <text>
        <r>
          <rPr>
            <sz val="10"/>
            <color rgb="FF000000"/>
            <rFont val="Calibri"/>
            <family val="2"/>
            <scheme val="minor"/>
          </rPr>
          <t>======
ID#AAAAT2qENic
bulldog    (2022-01-11 21:47:06)
US EPA guidance on "Direct Emissions from Mobile Combustion Sources", Table 3</t>
        </r>
      </text>
    </comment>
    <comment ref="F105" authorId="0" shapeId="0" xr:uid="{00000000-0006-0000-0800-0000BA010000}">
      <text>
        <r>
          <rPr>
            <sz val="10"/>
            <color rgb="FF000000"/>
            <rFont val="Calibri"/>
            <family val="2"/>
          </rPr>
          <t xml:space="preserve">======
</t>
        </r>
        <r>
          <rPr>
            <sz val="10"/>
            <color rgb="FF000000"/>
            <rFont val="Calibri"/>
            <family val="2"/>
          </rPr>
          <t xml:space="preserve">ID#AAAAT2mnGLs
</t>
        </r>
        <r>
          <rPr>
            <sz val="10"/>
            <color rgb="FF000000"/>
            <rFont val="Calibri"/>
            <family val="2"/>
          </rPr>
          <t xml:space="preserve">bulldog    (2022-01-11 21:47:06)
</t>
        </r>
        <r>
          <rPr>
            <sz val="10"/>
            <color rgb="FF000000"/>
            <rFont val="Calibri"/>
            <family val="2"/>
          </rPr>
          <t>US EPA guidance on "Direct Emissions from Mobile Combustion Sources", Table 3</t>
        </r>
      </text>
    </comment>
    <comment ref="K105" authorId="0" shapeId="0" xr:uid="{00000000-0006-0000-0800-000035010000}">
      <text>
        <r>
          <rPr>
            <sz val="10"/>
            <color rgb="FF000000"/>
            <rFont val="Calibri"/>
            <family val="2"/>
            <scheme val="minor"/>
          </rPr>
          <t>======
ID#AAAAT2qENco
     (2022-01-11 21:47:06)
Based on MPG data from Table 5 (On Road Travel - US CH4/N2O factors)</t>
        </r>
      </text>
    </comment>
    <comment ref="O105" authorId="0" shapeId="0" xr:uid="{00000000-0006-0000-0800-0000C3010000}">
      <text>
        <r>
          <rPr>
            <sz val="10"/>
            <color rgb="FF000000"/>
            <rFont val="Calibri"/>
            <family val="2"/>
            <scheme val="minor"/>
          </rPr>
          <t>======
ID#AAAAT2mnGKw
     (2022-01-11 21:47:06)
Derived by dividing the Fuel Use emission factors (from Table 1) by the MPG (from Table 5)</t>
        </r>
      </text>
    </comment>
    <comment ref="C106" authorId="0" shapeId="0" xr:uid="{00000000-0006-0000-0800-000024010000}">
      <text>
        <r>
          <rPr>
            <sz val="10"/>
            <color rgb="FF000000"/>
            <rFont val="Calibri"/>
            <family val="2"/>
            <scheme val="minor"/>
          </rPr>
          <t>======
ID#AAAAT2qENe8
bulldog    (2022-01-11 21:47:06)
US EPA guidance on "Optional emisisons from …", Table 5.</t>
        </r>
      </text>
    </comment>
    <comment ref="F106" authorId="0" shapeId="0" xr:uid="{00000000-0006-0000-0800-000004000000}">
      <text>
        <r>
          <rPr>
            <sz val="10"/>
            <color rgb="FF000000"/>
            <rFont val="Calibri"/>
            <family val="2"/>
            <scheme val="minor"/>
          </rPr>
          <t>======
ID#AAAAT2qEOD0
bulldog    (2022-01-11 21:47:06)
US EPA guidance on "Optional emisisons from …", Table 5.</t>
        </r>
      </text>
    </comment>
    <comment ref="K106" authorId="0" shapeId="0" xr:uid="{00000000-0006-0000-0800-0000D8000000}">
      <text>
        <r>
          <rPr>
            <sz val="10"/>
            <color rgb="FF000000"/>
            <rFont val="Calibri"/>
            <family val="2"/>
            <scheme val="minor"/>
          </rPr>
          <t>======
ID#AAAAT2qENnE
     (2022-01-11 21:47:06)
US EPA guidance on "Optional emisisons from …", Table 5.</t>
        </r>
      </text>
    </comment>
    <comment ref="C107" authorId="0" shapeId="0" xr:uid="{00000000-0006-0000-0800-0000EB000000}">
      <text>
        <r>
          <rPr>
            <sz val="10"/>
            <color rgb="FF000000"/>
            <rFont val="Calibri"/>
            <family val="2"/>
            <scheme val="minor"/>
          </rPr>
          <t>======
ID#AAAAT2qENlA
bulldog    (2022-01-11 21:47:06)
Table A-7, US EPA guidance "Direct emissions from mobile combustion sources"</t>
        </r>
      </text>
    </comment>
    <comment ref="F107" authorId="0" shapeId="0" xr:uid="{00000000-0006-0000-0800-000002000000}">
      <text>
        <r>
          <rPr>
            <sz val="10"/>
            <color rgb="FF000000"/>
            <rFont val="Calibri"/>
            <family val="2"/>
            <scheme val="minor"/>
          </rPr>
          <t>======
ID#AAAAT2qEOEE
bulldog    (2022-01-11 21:47:06)
Table A-7, US EPA guidance "Direct emissions from mobile combustion sources"</t>
        </r>
      </text>
    </comment>
    <comment ref="K107" authorId="0" shapeId="0" xr:uid="{00000000-0006-0000-0800-000097000000}">
      <text>
        <r>
          <rPr>
            <sz val="10"/>
            <color rgb="FF000000"/>
            <rFont val="Calibri"/>
            <family val="2"/>
            <scheme val="minor"/>
          </rPr>
          <t>======
ID#AAAAT2qENv4
     (2022-01-11 21:47:06)
Based on MPG data from Table 5 (On Road Travel - US CH4/N2O factors)</t>
        </r>
      </text>
    </comment>
    <comment ref="C108" authorId="0" shapeId="0" xr:uid="{00000000-0006-0000-0800-0000F0000000}">
      <text>
        <r>
          <rPr>
            <sz val="10"/>
            <color rgb="FF000000"/>
            <rFont val="Calibri"/>
            <family val="2"/>
            <scheme val="minor"/>
          </rPr>
          <t>======
ID#AAAAT2qENko
bulldog    (2022-01-11 21:47:06)
Table A-7, US EPA guidance "Direct emissions from mobile combustion sources"</t>
        </r>
      </text>
    </comment>
    <comment ref="F108" authorId="0" shapeId="0" xr:uid="{00000000-0006-0000-0800-00008B010000}">
      <text>
        <r>
          <rPr>
            <sz val="10"/>
            <color rgb="FF000000"/>
            <rFont val="Calibri"/>
            <family val="2"/>
            <scheme val="minor"/>
          </rPr>
          <t>======
ID#AAAAT2qENSk
bulldog    (2022-01-11 21:47:06)
Table A-7, US EPA guidance "Direct emissions from mobile combustion sources"</t>
        </r>
      </text>
    </comment>
    <comment ref="K108" authorId="0" shapeId="0" xr:uid="{00000000-0006-0000-0800-000054000000}">
      <text>
        <r>
          <rPr>
            <sz val="10"/>
            <color rgb="FF000000"/>
            <rFont val="Calibri"/>
            <family val="2"/>
            <scheme val="minor"/>
          </rPr>
          <t>======
ID#AAAAT2qEN44
     (2022-01-11 21:47:06)
Based on MPG data from Table 5 (On Road Travel - US CH4/N2O factors)</t>
        </r>
      </text>
    </comment>
    <comment ref="O108" authorId="0" shapeId="0" xr:uid="{00000000-0006-0000-0800-000052000000}">
      <text>
        <r>
          <rPr>
            <sz val="10"/>
            <color rgb="FF000000"/>
            <rFont val="Calibri"/>
            <family val="2"/>
            <scheme val="minor"/>
          </rPr>
          <t>======
ID#AAAAT2qEN5A
     (2022-01-11 21:47:06)
Derived by dividing the Fuel Use emission factors (from Table 1) by the MPG (from Table 5)</t>
        </r>
      </text>
    </comment>
    <comment ref="C109" authorId="0" shapeId="0" xr:uid="{00000000-0006-0000-0800-000037000000}">
      <text>
        <r>
          <rPr>
            <sz val="10"/>
            <color rgb="FF000000"/>
            <rFont val="Calibri"/>
            <family val="2"/>
            <scheme val="minor"/>
          </rPr>
          <t>======
ID#AAAAT2qEN8Q
bulldog    (2022-01-11 21:47:06)
Table A-7, US EPA guidance "Direct emissions from mobile combustion sources"</t>
        </r>
      </text>
    </comment>
    <comment ref="F109" authorId="0" shapeId="0" xr:uid="{00000000-0006-0000-0800-000005010000}">
      <text>
        <r>
          <rPr>
            <sz val="10"/>
            <color rgb="FF000000"/>
            <rFont val="Calibri"/>
            <family val="2"/>
            <scheme val="minor"/>
          </rPr>
          <t>======
ID#AAAAT2qENh0
bulldog    (2022-01-11 21:47:06)
Table A-7, US EPA guidance "Direct emissions from mobile combustion sources"</t>
        </r>
      </text>
    </comment>
    <comment ref="K109" authorId="0" shapeId="0" xr:uid="{00000000-0006-0000-0800-0000B7000000}">
      <text>
        <r>
          <rPr>
            <sz val="10"/>
            <color rgb="FF000000"/>
            <rFont val="Calibri"/>
            <family val="2"/>
            <scheme val="minor"/>
          </rPr>
          <t>======
ID#AAAAT2qENro
     (2022-01-11 21:47:06)
Based on MPG data from Table 5 (On Road Travel - US CH4/N2O factors)</t>
        </r>
      </text>
    </comment>
    <comment ref="P109" authorId="0" shapeId="0" xr:uid="{00000000-0006-0000-0800-000079010000}">
      <text>
        <r>
          <rPr>
            <sz val="10"/>
            <color rgb="FF000000"/>
            <rFont val="Calibri"/>
            <family val="2"/>
            <scheme val="minor"/>
          </rPr>
          <t>======
ID#AAAAT2qENU8
     (2022-01-11 21:47:06)
Derived by dividing the Fuel Use emission factors (from Table 1) by the MPG (from Table 5)</t>
        </r>
      </text>
    </comment>
    <comment ref="C110" authorId="0" shapeId="0" xr:uid="{00000000-0006-0000-0800-0000A7010000}">
      <text>
        <r>
          <rPr>
            <sz val="10"/>
            <color rgb="FF000000"/>
            <rFont val="Calibri"/>
            <family val="2"/>
            <scheme val="minor"/>
          </rPr>
          <t>======
ID#AAAAT2mnGN4
bulldog    (2022-01-11 21:47:06)
US EPA guidance on "Direct Emissions from Mobile Combustion Sources", Table 3</t>
        </r>
      </text>
    </comment>
    <comment ref="F110" authorId="0" shapeId="0" xr:uid="{00000000-0006-0000-0800-0000E6010000}">
      <text>
        <r>
          <rPr>
            <sz val="10"/>
            <color rgb="FF000000"/>
            <rFont val="Calibri"/>
            <family val="2"/>
            <scheme val="minor"/>
          </rPr>
          <t>======
ID#AAAAT15e_Gg
bulldog    (2022-01-11 21:47:05)
US EPA guidance on "Direct Emissions from Mobile Combustion Sources", Table 3</t>
        </r>
      </text>
    </comment>
    <comment ref="K110" authorId="0" shapeId="0" xr:uid="{00000000-0006-0000-0800-000014000000}">
      <text>
        <r>
          <rPr>
            <sz val="10"/>
            <color rgb="FF000000"/>
            <rFont val="Calibri"/>
            <family val="2"/>
            <scheme val="minor"/>
          </rPr>
          <t>======
ID#AAAAT2qEOBc
     (2022-01-11 21:47:06)
Based on MPG data from Table 5 (On Road Travel - US CH4/N2O factors)</t>
        </r>
      </text>
    </comment>
    <comment ref="O110" authorId="0" shapeId="0" xr:uid="{00000000-0006-0000-0800-0000E1010000}">
      <text>
        <r>
          <rPr>
            <sz val="10"/>
            <color rgb="FF000000"/>
            <rFont val="Calibri"/>
            <family val="2"/>
            <scheme val="minor"/>
          </rPr>
          <t>======
ID#AAAAT15e_HU
     (2022-01-11 21:47:05)
Derived by dividing the Fuel Use emission factors (from Table 1) by the MPG (from Table 5)</t>
        </r>
      </text>
    </comment>
    <comment ref="C111" authorId="0" shapeId="0" xr:uid="{00000000-0006-0000-0800-0000BF010000}">
      <text>
        <r>
          <rPr>
            <sz val="10"/>
            <color rgb="FF000000"/>
            <rFont val="Calibri"/>
            <family val="2"/>
            <scheme val="minor"/>
          </rPr>
          <t>======
ID#AAAAT2mnGLI
bulldog    (2022-01-11 21:47:06)
US EPA guidance on "Direct Emissions from Mobile Combustion Sources", Table 3</t>
        </r>
      </text>
    </comment>
    <comment ref="F111" authorId="0" shapeId="0" xr:uid="{00000000-0006-0000-0800-000089000000}">
      <text>
        <r>
          <rPr>
            <sz val="10"/>
            <color rgb="FF000000"/>
            <rFont val="Calibri"/>
            <family val="2"/>
            <scheme val="minor"/>
          </rPr>
          <t>======
ID#AAAAT2qENxA
bulldog    (2022-01-11 21:47:06)
US EPA guidance on "Direct Emissions from Mobile Combustion Sources", Table 3</t>
        </r>
      </text>
    </comment>
    <comment ref="K111" authorId="0" shapeId="0" xr:uid="{00000000-0006-0000-0800-0000BE010000}">
      <text>
        <r>
          <rPr>
            <sz val="10"/>
            <color rgb="FF000000"/>
            <rFont val="Calibri"/>
            <family val="2"/>
            <scheme val="minor"/>
          </rPr>
          <t>======
ID#AAAAT2mnGLM
     (2022-01-11 21:47:06)
Based on MPG data from Table 5 (On Road Travel - US CH4/N2O factors)</t>
        </r>
      </text>
    </comment>
    <comment ref="O111" authorId="0" shapeId="0" xr:uid="{00000000-0006-0000-0800-0000BA000000}">
      <text>
        <r>
          <rPr>
            <sz val="10"/>
            <color rgb="FF000000"/>
            <rFont val="Calibri"/>
            <family val="2"/>
            <scheme val="minor"/>
          </rPr>
          <t>======
ID#AAAAT2qENrg
     (2022-01-11 21:47:06)
Derived by dividing the Fuel Use emission factors (from Table 1) by the MPG (from Table 5)</t>
        </r>
      </text>
    </comment>
    <comment ref="C112" authorId="0" shapeId="0" xr:uid="{00000000-0006-0000-0800-000013000000}">
      <text>
        <r>
          <rPr>
            <sz val="10"/>
            <color rgb="FF000000"/>
            <rFont val="Calibri"/>
            <family val="2"/>
            <scheme val="minor"/>
          </rPr>
          <t>======
ID#AAAAT2qEOBg
bulldog    (2022-01-11 21:47:06)
US EPA guidance on "Direct Emissions from Mobile Combustion Sources", Table 3</t>
        </r>
      </text>
    </comment>
    <comment ref="F112" authorId="0" shapeId="0" xr:uid="{00000000-0006-0000-0800-00006F000000}">
      <text>
        <r>
          <rPr>
            <sz val="10"/>
            <color rgb="FF000000"/>
            <rFont val="Calibri"/>
            <family val="2"/>
            <scheme val="minor"/>
          </rPr>
          <t>======
ID#AAAAT2qEN1I
bulldog    (2022-01-11 21:47:06)
US EPA guidance on "Direct Emissions from Mobile Combustion Sources", Table 3</t>
        </r>
      </text>
    </comment>
    <comment ref="K112" authorId="0" shapeId="0" xr:uid="{00000000-0006-0000-0800-000056010000}">
      <text>
        <r>
          <rPr>
            <sz val="10"/>
            <color rgb="FF000000"/>
            <rFont val="Calibri"/>
            <family val="2"/>
            <scheme val="minor"/>
          </rPr>
          <t>======
ID#AAAAT2qENYk
     (2022-01-11 21:47:06)
Based on MPG data from Table 5 (On Road Travel - US CH4/N2O factors)</t>
        </r>
      </text>
    </comment>
    <comment ref="O112" authorId="0" shapeId="0" xr:uid="{00000000-0006-0000-0800-00001B010000}">
      <text>
        <r>
          <rPr>
            <sz val="10"/>
            <color rgb="FF000000"/>
            <rFont val="Calibri"/>
            <family val="2"/>
            <scheme val="minor"/>
          </rPr>
          <t>======
ID#AAAAT2qENfs
     (2022-01-11 21:47:06)
Derived by dividing the Fuel Use emission factors (from Table 1) by the MPG (from Table 5)</t>
        </r>
      </text>
    </comment>
    <comment ref="C113" authorId="0" shapeId="0" xr:uid="{00000000-0006-0000-0800-000099010000}">
      <text>
        <r>
          <rPr>
            <sz val="10"/>
            <color rgb="FF000000"/>
            <rFont val="Calibri"/>
            <family val="2"/>
            <scheme val="minor"/>
          </rPr>
          <t>======
ID#AAAAT2qENQ8
bulldog    (2022-01-11 21:47:06)
US EPA guidance on "Direct Emissions from Mobile Combustion Sources", Table 3</t>
        </r>
      </text>
    </comment>
    <comment ref="F113" authorId="0" shapeId="0" xr:uid="{00000000-0006-0000-0800-00005A010000}">
      <text>
        <r>
          <rPr>
            <sz val="10"/>
            <color rgb="FF000000"/>
            <rFont val="Calibri"/>
            <family val="2"/>
            <scheme val="minor"/>
          </rPr>
          <t>======
ID#AAAAT2qENYM
bulldog    (2022-01-11 21:47:06)
US EPA guidance on "Direct Emissions from Mobile Combustion Sources", Table 3</t>
        </r>
      </text>
    </comment>
    <comment ref="K113" authorId="0" shapeId="0" xr:uid="{00000000-0006-0000-0800-00004F010000}">
      <text>
        <r>
          <rPr>
            <sz val="10"/>
            <color rgb="FF000000"/>
            <rFont val="Calibri"/>
            <family val="2"/>
            <scheme val="minor"/>
          </rPr>
          <t>======
ID#AAAAT2qENZk
     (2022-01-11 21:47:06)
Based on MPG data from Table 5 (On Road Travel - US CH4/N2O factors)</t>
        </r>
      </text>
    </comment>
    <comment ref="O113" authorId="0" shapeId="0" xr:uid="{00000000-0006-0000-0800-000088010000}">
      <text>
        <r>
          <rPr>
            <sz val="10"/>
            <color rgb="FF000000"/>
            <rFont val="Calibri"/>
            <family val="2"/>
            <scheme val="minor"/>
          </rPr>
          <t>======
ID#AAAAT2qENS8
     (2022-01-11 21:47:06)
Derived by dividing the Fuel Use emission factors (from Table 1) by the MPG (from Table 5)</t>
        </r>
      </text>
    </comment>
    <comment ref="C114" authorId="0" shapeId="0" xr:uid="{00000000-0006-0000-0800-00007F010000}">
      <text>
        <r>
          <rPr>
            <sz val="10"/>
            <color rgb="FF000000"/>
            <rFont val="Calibri"/>
            <family val="2"/>
            <scheme val="minor"/>
          </rPr>
          <t>======
ID#AAAAT2qENT8
bulldog    (2022-01-11 21:47:06)
US EPA guidance on "Direct Emissions from Mobile Combustion Sources", Table 3</t>
        </r>
      </text>
    </comment>
    <comment ref="F114" authorId="0" shapeId="0" xr:uid="{00000000-0006-0000-0800-0000A4010000}">
      <text>
        <r>
          <rPr>
            <sz val="10"/>
            <color rgb="FF000000"/>
            <rFont val="Calibri"/>
            <family val="2"/>
            <scheme val="minor"/>
          </rPr>
          <t>======
ID#AAAAT2qENQA
bulldog    (2022-01-11 21:47:06)
US EPA guidance on "Direct Emissions from Mobile Combustion Sources", Table 3</t>
        </r>
      </text>
    </comment>
    <comment ref="K114" authorId="0" shapeId="0" xr:uid="{00000000-0006-0000-0800-000040000000}">
      <text>
        <r>
          <rPr>
            <sz val="10"/>
            <color rgb="FF000000"/>
            <rFont val="Calibri"/>
            <family val="2"/>
            <scheme val="minor"/>
          </rPr>
          <t>======
ID#AAAAT2qEN7Y
     (2022-01-11 21:47:06)
Based on MPG data from Table 5 (On Road Travel - US CH4/N2O factors)</t>
        </r>
      </text>
    </comment>
    <comment ref="O114" authorId="0" shapeId="0" xr:uid="{00000000-0006-0000-0800-000045010000}">
      <text>
        <r>
          <rPr>
            <sz val="10"/>
            <color rgb="FF000000"/>
            <rFont val="Calibri"/>
            <family val="2"/>
            <scheme val="minor"/>
          </rPr>
          <t>======
ID#AAAAT2qENa0
     (2022-01-11 21:47:06)
Derived by dividing the Fuel Use emission factors (from Table 1) by the MPG (from Table 5)</t>
        </r>
      </text>
    </comment>
    <comment ref="C115" authorId="0" shapeId="0" xr:uid="{00000000-0006-0000-0800-00005B000000}">
      <text>
        <r>
          <rPr>
            <sz val="10"/>
            <color rgb="FF000000"/>
            <rFont val="Calibri"/>
            <family val="2"/>
            <scheme val="minor"/>
          </rPr>
          <t>======
ID#AAAAT2qEN3o
bulldog    (2022-01-11 21:47:06)
US EPA guidance on "Direct Emissions from Mobile Combustion Sources", Table 3</t>
        </r>
      </text>
    </comment>
    <comment ref="F115" authorId="0" shapeId="0" xr:uid="{00000000-0006-0000-0800-000028000000}">
      <text>
        <r>
          <rPr>
            <sz val="10"/>
            <color rgb="FF000000"/>
            <rFont val="Calibri"/>
            <family val="2"/>
            <scheme val="minor"/>
          </rPr>
          <t>======
ID#AAAAT2qEN-M
bulldog    (2022-01-11 21:47:06)
US EPA guidance on "Direct Emissions from Mobile Combustion Sources", Table 3</t>
        </r>
      </text>
    </comment>
    <comment ref="K115" authorId="0" shapeId="0" xr:uid="{00000000-0006-0000-0800-000057010000}">
      <text>
        <r>
          <rPr>
            <sz val="10"/>
            <color rgb="FF000000"/>
            <rFont val="Calibri"/>
            <family val="2"/>
            <scheme val="minor"/>
          </rPr>
          <t>======
ID#AAAAT2qENYc
     (2022-01-11 21:47:06)
Based on MPG data from Table 5 (On Road Travel - US CH4/N2O factors)</t>
        </r>
      </text>
    </comment>
    <comment ref="O115" authorId="0" shapeId="0" xr:uid="{00000000-0006-0000-0800-0000A9010000}">
      <text>
        <r>
          <rPr>
            <sz val="10"/>
            <color rgb="FF000000"/>
            <rFont val="Calibri"/>
            <family val="2"/>
            <scheme val="minor"/>
          </rPr>
          <t>======
ID#AAAAT2mnGNo
     (2022-01-11 21:47:06)
Derived by dividing the Fuel Use emission factors (from Table 1) by the MPG (from Table 5)</t>
        </r>
      </text>
    </comment>
    <comment ref="C116" authorId="0" shapeId="0" xr:uid="{00000000-0006-0000-0800-0000DB010000}">
      <text>
        <r>
          <rPr>
            <sz val="10"/>
            <color rgb="FF000000"/>
            <rFont val="Calibri"/>
            <family val="2"/>
            <scheme val="minor"/>
          </rPr>
          <t>======
ID#AAAAT15e_IQ
bulldog    (2022-01-11 21:47:06)
US EPA guidance on "Direct Emissions from Mobile Combustion Sources", Table 3</t>
        </r>
      </text>
    </comment>
    <comment ref="F116" authorId="0" shapeId="0" xr:uid="{00000000-0006-0000-0800-000003020000}">
      <text>
        <r>
          <rPr>
            <sz val="10"/>
            <color rgb="FF000000"/>
            <rFont val="Calibri"/>
            <family val="2"/>
            <scheme val="minor"/>
          </rPr>
          <t>======
ID#AAAAT15e_Dc
bulldog    (2022-01-11 21:47:05)
US EPA guidance on "Direct Emissions from Mobile Combustion Sources", Table 3</t>
        </r>
      </text>
    </comment>
    <comment ref="K116" authorId="0" shapeId="0" xr:uid="{00000000-0006-0000-0800-0000E0000000}">
      <text>
        <r>
          <rPr>
            <sz val="10"/>
            <color rgb="FF000000"/>
            <rFont val="Calibri"/>
            <family val="2"/>
            <scheme val="minor"/>
          </rPr>
          <t>======
ID#AAAAT2qENmM
     (2022-01-11 21:47:06)
Based on MPG data from Table 5 (On Road Travel - US CH4/N2O factors)</t>
        </r>
      </text>
    </comment>
    <comment ref="O116" authorId="0" shapeId="0" xr:uid="{00000000-0006-0000-0800-000076010000}">
      <text>
        <r>
          <rPr>
            <sz val="10"/>
            <color rgb="FF000000"/>
            <rFont val="Calibri"/>
            <family val="2"/>
            <scheme val="minor"/>
          </rPr>
          <t>======
ID#AAAAT2qENVQ
     (2022-01-11 21:47:06)
Derived by dividing the Fuel Use emission factors (from Table 1) by the MPG (from Table 5)</t>
        </r>
      </text>
    </comment>
    <comment ref="C117" authorId="0" shapeId="0" xr:uid="{00000000-0006-0000-0800-0000F3010000}">
      <text>
        <r>
          <rPr>
            <sz val="10"/>
            <color rgb="FF000000"/>
            <rFont val="Calibri"/>
            <family val="2"/>
            <scheme val="minor"/>
          </rPr>
          <t>======
ID#AAAAT15e_FY
bulldog    (2022-01-11 21:47:05)
US EPA guidance on "Direct Emissions from Mobile Combustion Sources", Table 3</t>
        </r>
      </text>
    </comment>
    <comment ref="F117" authorId="0" shapeId="0" xr:uid="{00000000-0006-0000-0800-0000E0010000}">
      <text>
        <r>
          <rPr>
            <sz val="10"/>
            <color rgb="FF000000"/>
            <rFont val="Calibri"/>
            <family val="2"/>
            <scheme val="minor"/>
          </rPr>
          <t>======
ID#AAAAT15e_Hk
bulldog    (2022-01-11 21:47:05)
US EPA guidance on "Direct Emissions from Mobile Combustion Sources", Table 3</t>
        </r>
      </text>
    </comment>
    <comment ref="K117" authorId="0" shapeId="0" xr:uid="{00000000-0006-0000-0800-0000AB010000}">
      <text>
        <r>
          <rPr>
            <sz val="10"/>
            <color rgb="FF000000"/>
            <rFont val="Calibri"/>
            <family val="2"/>
            <scheme val="minor"/>
          </rPr>
          <t>======
ID#AAAAT2mnGNY
     (2022-01-11 21:47:06)
Based on MPG data from Table 5 (On Road Travel - US CH4/N2O factors)</t>
        </r>
      </text>
    </comment>
    <comment ref="O117" authorId="0" shapeId="0" xr:uid="{00000000-0006-0000-0800-0000B4010000}">
      <text>
        <r>
          <rPr>
            <sz val="10"/>
            <color rgb="FF000000"/>
            <rFont val="Calibri"/>
            <family val="2"/>
            <scheme val="minor"/>
          </rPr>
          <t>======
ID#AAAAT2mnGMU
     (2022-01-11 21:47:06)
Derived by dividing the Fuel Use emission factors (from Table 1) by the MPG (from Table 5)</t>
        </r>
      </text>
    </comment>
    <comment ref="C118" authorId="0" shapeId="0" xr:uid="{00000000-0006-0000-0800-000001000000}">
      <text>
        <r>
          <rPr>
            <sz val="10"/>
            <color rgb="FF000000"/>
            <rFont val="Calibri"/>
            <family val="2"/>
            <scheme val="minor"/>
          </rPr>
          <t>======
ID#AAAAT2qEOEQ
bulldog    (2022-01-11 21:47:06)
US EPA guidance on "Direct Emissions from Mobile Combustion Sources", Table 3</t>
        </r>
      </text>
    </comment>
    <comment ref="F118" authorId="0" shapeId="0" xr:uid="{00000000-0006-0000-0800-0000CC010000}">
      <text>
        <r>
          <rPr>
            <sz val="10"/>
            <color rgb="FF000000"/>
            <rFont val="Calibri"/>
            <family val="2"/>
            <scheme val="minor"/>
          </rPr>
          <t>======
ID#AAAAT15e_J4
bulldog    (2022-01-11 21:47:06)
US EPA guidance on "Direct Emissions from Mobile Combustion Sources", Table 3</t>
        </r>
      </text>
    </comment>
    <comment ref="K118" authorId="0" shapeId="0" xr:uid="{00000000-0006-0000-0800-0000CD000000}">
      <text>
        <r>
          <rPr>
            <sz val="10"/>
            <color rgb="FF000000"/>
            <rFont val="Calibri"/>
            <family val="2"/>
            <scheme val="minor"/>
          </rPr>
          <t>======
ID#AAAAT2qENoc
     (2022-01-11 21:47:06)
Based on MPG data from Table 5 (On Road Travel - US CH4/N2O factors)</t>
        </r>
      </text>
    </comment>
    <comment ref="O118" authorId="0" shapeId="0" xr:uid="{00000000-0006-0000-0800-0000D2000000}">
      <text>
        <r>
          <rPr>
            <sz val="10"/>
            <color rgb="FF000000"/>
            <rFont val="Calibri"/>
            <family val="2"/>
            <scheme val="minor"/>
          </rPr>
          <t>======
ID#AAAAT2qENn4
     (2022-01-11 21:47:06)
Derived by dividing the Fuel Use emission factors (from Table 1) by the MPG (from Table 5)</t>
        </r>
      </text>
    </comment>
    <comment ref="C119" authorId="0" shapeId="0" xr:uid="{00000000-0006-0000-0800-000055000000}">
      <text>
        <r>
          <rPr>
            <sz val="10"/>
            <color rgb="FF000000"/>
            <rFont val="Calibri"/>
            <family val="2"/>
            <scheme val="minor"/>
          </rPr>
          <t>======
ID#AAAAT2qEN4w
bulldog    (2022-01-11 21:47:06)
US EPA guidance on "Direct Emissions from Mobile Combustion Sources", Table 3</t>
        </r>
      </text>
    </comment>
    <comment ref="F119" authorId="0" shapeId="0" xr:uid="{00000000-0006-0000-0800-000060010000}">
      <text>
        <r>
          <rPr>
            <sz val="10"/>
            <color rgb="FF000000"/>
            <rFont val="Calibri"/>
            <family val="2"/>
            <scheme val="minor"/>
          </rPr>
          <t>======
ID#AAAAT2qENX0
bulldog    (2022-01-11 21:47:06)
US EPA guidance on "Direct Emissions from Mobile Combustion Sources", Table 3</t>
        </r>
      </text>
    </comment>
    <comment ref="K119" authorId="0" shapeId="0" xr:uid="{00000000-0006-0000-0800-00007D010000}">
      <text>
        <r>
          <rPr>
            <sz val="10"/>
            <color rgb="FF000000"/>
            <rFont val="Calibri"/>
            <family val="2"/>
            <scheme val="minor"/>
          </rPr>
          <t>======
ID#AAAAT2qENUI
     (2022-01-11 21:47:06)
Based on MPG data from Table 5 (On Road Travel - US CH4/N2O factors)</t>
        </r>
      </text>
    </comment>
    <comment ref="O119" authorId="0" shapeId="0" xr:uid="{00000000-0006-0000-0800-0000E5000000}">
      <text>
        <r>
          <rPr>
            <sz val="10"/>
            <color rgb="FF000000"/>
            <rFont val="Calibri"/>
            <family val="2"/>
            <scheme val="minor"/>
          </rPr>
          <t>======
ID#AAAAT2qENlk
     (2022-01-11 21:47:06)
Derived by dividing the Fuel Use emission factors (from Table 1) by the MPG (from Table 5)</t>
        </r>
      </text>
    </comment>
    <comment ref="C120" authorId="0" shapeId="0" xr:uid="{00000000-0006-0000-0800-000020010000}">
      <text>
        <r>
          <rPr>
            <sz val="10"/>
            <color rgb="FF000000"/>
            <rFont val="Calibri"/>
            <family val="2"/>
            <scheme val="minor"/>
          </rPr>
          <t>======
ID#AAAAT2qENfM
bulldog    (2022-01-11 21:47:06)
US EPA guidance on "Direct Emissions from Mobile Combustion Sources", Table 3</t>
        </r>
      </text>
    </comment>
    <comment ref="F120" authorId="0" shapeId="0" xr:uid="{00000000-0006-0000-0800-000019010000}">
      <text>
        <r>
          <rPr>
            <sz val="10"/>
            <color rgb="FF000000"/>
            <rFont val="Calibri"/>
            <family val="2"/>
            <scheme val="minor"/>
          </rPr>
          <t>======
ID#AAAAT2qENf0
bulldog    (2022-01-11 21:47:06)
US EPA guidance on "Direct Emissions from Mobile Combustion Sources", Table 3</t>
        </r>
      </text>
    </comment>
    <comment ref="K120" authorId="0" shapeId="0" xr:uid="{00000000-0006-0000-0800-00000F000000}">
      <text>
        <r>
          <rPr>
            <sz val="10"/>
            <color rgb="FF000000"/>
            <rFont val="Calibri"/>
            <family val="2"/>
            <scheme val="minor"/>
          </rPr>
          <t>======
ID#AAAAT2qEOCM
     (2022-01-11 21:47:06)
Based on MPG data from Table 5 (On Road Travel - US CH4/N2O factors)</t>
        </r>
      </text>
    </comment>
    <comment ref="O120" authorId="0" shapeId="0" xr:uid="{00000000-0006-0000-0800-000038000000}">
      <text>
        <r>
          <rPr>
            <sz val="10"/>
            <color rgb="FF000000"/>
            <rFont val="Calibri"/>
            <family val="2"/>
            <scheme val="minor"/>
          </rPr>
          <t>======
ID#AAAAT2qEN8M
     (2022-01-11 21:47:06)
Derived by dividing the Fuel Use emission factors (from Table 1) by the MPG (from Table 5)</t>
        </r>
      </text>
    </comment>
    <comment ref="C121" authorId="0" shapeId="0" xr:uid="{00000000-0006-0000-0800-000014010000}">
      <text>
        <r>
          <rPr>
            <sz val="10"/>
            <color rgb="FF000000"/>
            <rFont val="Calibri"/>
            <family val="2"/>
            <scheme val="minor"/>
          </rPr>
          <t>======
ID#AAAAT2qENgQ
bulldog    (2022-01-11 21:47:06)
US EPA guidance on "Direct Emissions from Mobile Combustion Sources", Table 3</t>
        </r>
      </text>
    </comment>
    <comment ref="F121" authorId="0" shapeId="0" xr:uid="{00000000-0006-0000-0800-00006A010000}">
      <text>
        <r>
          <rPr>
            <sz val="10"/>
            <color rgb="FF000000"/>
            <rFont val="Calibri"/>
            <family val="2"/>
          </rPr>
          <t xml:space="preserve">======
</t>
        </r>
        <r>
          <rPr>
            <sz val="10"/>
            <color rgb="FF000000"/>
            <rFont val="Calibri"/>
            <family val="2"/>
          </rPr>
          <t xml:space="preserve">ID#AAAAT2qENW0
</t>
        </r>
        <r>
          <rPr>
            <sz val="10"/>
            <color rgb="FF000000"/>
            <rFont val="Calibri"/>
            <family val="2"/>
          </rPr>
          <t xml:space="preserve">bulldog    (2022-01-11 21:47:06)
</t>
        </r>
        <r>
          <rPr>
            <sz val="10"/>
            <color rgb="FF000000"/>
            <rFont val="Calibri"/>
            <family val="2"/>
          </rPr>
          <t>US EPA guidance on "Direct Emissions from Mobile Combustion Sources", Table 3</t>
        </r>
      </text>
    </comment>
    <comment ref="K121" authorId="0" shapeId="0" xr:uid="{00000000-0006-0000-0800-00005B010000}">
      <text>
        <r>
          <rPr>
            <sz val="10"/>
            <color rgb="FF000000"/>
            <rFont val="Calibri"/>
            <family val="2"/>
            <scheme val="minor"/>
          </rPr>
          <t>======
ID#AAAAT2qENYI
     (2022-01-11 21:47:06)
Based on MPG data from Table 5 (On Road Travel - US CH4/N2O factors)</t>
        </r>
      </text>
    </comment>
    <comment ref="O121" authorId="0" shapeId="0" xr:uid="{00000000-0006-0000-0800-000008000000}">
      <text>
        <r>
          <rPr>
            <sz val="10"/>
            <color rgb="FF000000"/>
            <rFont val="Calibri"/>
            <family val="2"/>
            <scheme val="minor"/>
          </rPr>
          <t>======
ID#AAAAT2qEOC0
     (2022-01-11 21:47:06)
Derived by dividing the Fuel Use emission factors (from Table 1) by the MPG (from Table 5)</t>
        </r>
      </text>
    </comment>
    <comment ref="C122" authorId="0" shapeId="0" xr:uid="{00000000-0006-0000-0800-000096010000}">
      <text>
        <r>
          <rPr>
            <sz val="10"/>
            <color rgb="FF000000"/>
            <rFont val="Calibri"/>
            <family val="2"/>
            <scheme val="minor"/>
          </rPr>
          <t>======
ID#AAAAT2qENRo
bulldog    (2022-01-11 21:47:06)
US EPA guidance on "Direct Emissions from Mobile Combustion Sources", Table 3</t>
        </r>
      </text>
    </comment>
    <comment ref="F122" authorId="0" shapeId="0" xr:uid="{00000000-0006-0000-0800-00002B010000}">
      <text>
        <r>
          <rPr>
            <sz val="10"/>
            <color rgb="FF000000"/>
            <rFont val="Calibri"/>
            <family val="2"/>
            <scheme val="minor"/>
          </rPr>
          <t>======
ID#AAAAT2qENdo
bulldog    (2022-01-11 21:47:06)
US EPA guidance on "Direct Emissions from Mobile Combustion Sources", Table 3</t>
        </r>
      </text>
    </comment>
    <comment ref="K122" authorId="0" shapeId="0" xr:uid="{00000000-0006-0000-0800-0000C6010000}">
      <text>
        <r>
          <rPr>
            <sz val="10"/>
            <color rgb="FF000000"/>
            <rFont val="Calibri"/>
            <family val="2"/>
            <scheme val="minor"/>
          </rPr>
          <t>======
ID#AAAAT2mnGKQ
     (2022-01-11 21:47:06)
Based on MPG data from Table 5 (On Road Travel - US CH4/N2O factors)</t>
        </r>
      </text>
    </comment>
    <comment ref="O122" authorId="0" shapeId="0" xr:uid="{00000000-0006-0000-0800-0000FE000000}">
      <text>
        <r>
          <rPr>
            <sz val="10"/>
            <color rgb="FF000000"/>
            <rFont val="Calibri"/>
            <family val="2"/>
            <scheme val="minor"/>
          </rPr>
          <t>======
ID#AAAAT2qENi0
     (2022-01-11 21:47:06)
Derived by dividing the Fuel Use emission factors (from Table 1) by the MPG (from Table 5)</t>
        </r>
      </text>
    </comment>
    <comment ref="C123" authorId="0" shapeId="0" xr:uid="{00000000-0006-0000-0800-00004C010000}">
      <text>
        <r>
          <rPr>
            <sz val="10"/>
            <color rgb="FF000000"/>
            <rFont val="Calibri"/>
            <family val="2"/>
            <scheme val="minor"/>
          </rPr>
          <t>======
ID#AAAAT2qENZ4
bulldog    (2022-01-11 21:47:06)
US EPA guidance on "Direct Emissions from Mobile Combustion Sources", Table 3</t>
        </r>
      </text>
    </comment>
    <comment ref="F123" authorId="0" shapeId="0" xr:uid="{00000000-0006-0000-0800-000059010000}">
      <text>
        <r>
          <rPr>
            <sz val="10"/>
            <color rgb="FF000000"/>
            <rFont val="Calibri"/>
            <family val="2"/>
          </rPr>
          <t xml:space="preserve">======
</t>
        </r>
        <r>
          <rPr>
            <sz val="10"/>
            <color rgb="FF000000"/>
            <rFont val="Calibri"/>
            <family val="2"/>
          </rPr>
          <t xml:space="preserve">ID#AAAAT2qENYQ
</t>
        </r>
        <r>
          <rPr>
            <sz val="10"/>
            <color rgb="FF000000"/>
            <rFont val="Calibri"/>
            <family val="2"/>
          </rPr>
          <t xml:space="preserve">bulldog    (2022-01-11 21:47:06)
</t>
        </r>
        <r>
          <rPr>
            <sz val="10"/>
            <color rgb="FF000000"/>
            <rFont val="Calibri"/>
            <family val="2"/>
          </rPr>
          <t>US EPA guidance on "Direct Emissions from Mobile Combustion Sources", Table 3</t>
        </r>
      </text>
    </comment>
    <comment ref="K123" authorId="0" shapeId="0" xr:uid="{00000000-0006-0000-0800-0000C7010000}">
      <text>
        <r>
          <rPr>
            <sz val="10"/>
            <color rgb="FF000000"/>
            <rFont val="Calibri"/>
            <family val="2"/>
            <scheme val="minor"/>
          </rPr>
          <t>======
ID#AAAAT2mnGKI
     (2022-01-11 21:47:06)
Based on MPG data from Table 5 (On Road Travel - US CH4/N2O factors)</t>
        </r>
      </text>
    </comment>
    <comment ref="O123" authorId="0" shapeId="0" xr:uid="{00000000-0006-0000-0800-0000BB010000}">
      <text>
        <r>
          <rPr>
            <sz val="10"/>
            <color rgb="FF000000"/>
            <rFont val="Calibri"/>
            <family val="2"/>
            <scheme val="minor"/>
          </rPr>
          <t>======
ID#AAAAT2mnGLk
     (2022-01-11 21:47:06)
Derived by dividing the Fuel Use emission factors (from Table 1) by the MPG (from Table 5)</t>
        </r>
      </text>
    </comment>
    <comment ref="C124" authorId="0" shapeId="0" xr:uid="{00000000-0006-0000-0800-0000C6000000}">
      <text>
        <r>
          <rPr>
            <sz val="10"/>
            <color rgb="FF000000"/>
            <rFont val="Calibri"/>
            <family val="2"/>
            <scheme val="minor"/>
          </rPr>
          <t>======
ID#AAAAT2qENpw
bulldog    (2022-01-11 21:47:06)
US EPA guidance on "Direct Emissions from Mobile Combustion Sources", Table 3</t>
        </r>
      </text>
    </comment>
    <comment ref="F124" authorId="0" shapeId="0" xr:uid="{00000000-0006-0000-0800-000099000000}">
      <text>
        <r>
          <rPr>
            <sz val="10"/>
            <color rgb="FF000000"/>
            <rFont val="Calibri"/>
            <family val="2"/>
            <scheme val="minor"/>
          </rPr>
          <t>======
ID#AAAAT2qENvs
bulldog    (2022-01-11 21:47:06)
US EPA guidance on "Direct Emissions from Mobile Combustion Sources", Table 3</t>
        </r>
      </text>
    </comment>
    <comment ref="K124" authorId="0" shapeId="0" xr:uid="{00000000-0006-0000-0800-00007C010000}">
      <text>
        <r>
          <rPr>
            <sz val="10"/>
            <color rgb="FF000000"/>
            <rFont val="Calibri"/>
            <family val="2"/>
            <scheme val="minor"/>
          </rPr>
          <t>======
ID#AAAAT2qENUM
     (2022-01-11 21:47:06)
Based on MPG data from Table 5 (On Road Travel - US CH4/N2O factors)</t>
        </r>
      </text>
    </comment>
    <comment ref="O124" authorId="0" shapeId="0" xr:uid="{00000000-0006-0000-0800-00002C000000}">
      <text>
        <r>
          <rPr>
            <sz val="10"/>
            <color rgb="FF000000"/>
            <rFont val="Calibri"/>
            <family val="2"/>
            <scheme val="minor"/>
          </rPr>
          <t>======
ID#AAAAT2qEN9w
     (2022-01-11 21:47:06)
Derived by dividing the Fuel Use emission factors (from Table 1) by the MPG (from Table 5)</t>
        </r>
      </text>
    </comment>
    <comment ref="C125" authorId="0" shapeId="0" xr:uid="{00000000-0006-0000-0800-00001E010000}">
      <text>
        <r>
          <rPr>
            <sz val="10"/>
            <color rgb="FF000000"/>
            <rFont val="Calibri"/>
            <family val="2"/>
            <scheme val="minor"/>
          </rPr>
          <t>======
ID#AAAAT2qENfY
bulldog    (2022-01-11 21:47:06)
US EPA guidance on "Direct Emissions from Mobile Combustion Sources", Table 3</t>
        </r>
      </text>
    </comment>
    <comment ref="F125" authorId="0" shapeId="0" xr:uid="{00000000-0006-0000-0800-0000BD010000}">
      <text>
        <r>
          <rPr>
            <sz val="10"/>
            <color rgb="FF000000"/>
            <rFont val="Calibri"/>
            <family val="2"/>
            <scheme val="minor"/>
          </rPr>
          <t>======
ID#AAAAT2mnGLY
bulldog    (2022-01-11 21:47:06)
US EPA guidance on "Direct Emissions from Mobile Combustion Sources", Table 3</t>
        </r>
      </text>
    </comment>
    <comment ref="K125" authorId="0" shapeId="0" xr:uid="{00000000-0006-0000-0800-000046010000}">
      <text>
        <r>
          <rPr>
            <sz val="10"/>
            <color rgb="FF000000"/>
            <rFont val="Calibri"/>
            <family val="2"/>
            <scheme val="minor"/>
          </rPr>
          <t>======
ID#AAAAT2qENa4
     (2022-01-11 21:47:06)
Based on MPG data from Table 5 (On Road Travel - US CH4/N2O factors)</t>
        </r>
      </text>
    </comment>
    <comment ref="O125" authorId="0" shapeId="0" xr:uid="{00000000-0006-0000-0800-000073000000}">
      <text>
        <r>
          <rPr>
            <sz val="10"/>
            <color rgb="FF000000"/>
            <rFont val="Calibri"/>
            <family val="2"/>
            <scheme val="minor"/>
          </rPr>
          <t>======
ID#AAAAT2qEN0I
     (2022-01-11 21:47:06)
Derived by dividing the Fuel Use emission factors (from Table 1) by the MPG (from Table 5)</t>
        </r>
      </text>
    </comment>
    <comment ref="C126" authorId="0" shapeId="0" xr:uid="{00000000-0006-0000-0800-00006C000000}">
      <text>
        <r>
          <rPr>
            <sz val="10"/>
            <color rgb="FF000000"/>
            <rFont val="Calibri"/>
            <family val="2"/>
            <scheme val="minor"/>
          </rPr>
          <t>======
ID#AAAAT2qEN1c
bulldog    (2022-01-11 21:47:06)
US EPA guidance on "Optional emisisons from …", Table 5.</t>
        </r>
      </text>
    </comment>
    <comment ref="F126" authorId="0" shapeId="0" xr:uid="{00000000-0006-0000-0800-0000AE010000}">
      <text>
        <r>
          <rPr>
            <sz val="10"/>
            <color rgb="FF000000"/>
            <rFont val="Calibri"/>
            <family val="2"/>
            <scheme val="minor"/>
          </rPr>
          <t>======
ID#AAAAT2mnGM0
bulldog    (2022-01-11 21:47:06)
US EPA guidance on "Optional emisisons from …", Table 5.</t>
        </r>
      </text>
    </comment>
    <comment ref="K126" authorId="0" shapeId="0" xr:uid="{00000000-0006-0000-0800-0000C5000000}">
      <text>
        <r>
          <rPr>
            <sz val="10"/>
            <color rgb="FF000000"/>
            <rFont val="Calibri"/>
            <family val="2"/>
            <scheme val="minor"/>
          </rPr>
          <t>======
ID#AAAAT2qENqA
     (2022-01-11 21:47:06)
US EPA guidance on "Optional emisisons from …", Table 5.</t>
        </r>
      </text>
    </comment>
    <comment ref="C127" authorId="0" shapeId="0" xr:uid="{00000000-0006-0000-0800-0000AD010000}">
      <text>
        <r>
          <rPr>
            <sz val="10"/>
            <color rgb="FF000000"/>
            <rFont val="Calibri"/>
            <family val="2"/>
            <scheme val="minor"/>
          </rPr>
          <t>======
ID#AAAAT2mnGM4
bulldog    (2022-01-11 21:47:06)
US EPA guidance on "Direct Emissions from Mobile Combustion Sources", Table 3</t>
        </r>
      </text>
    </comment>
    <comment ref="F127" authorId="0" shapeId="0" xr:uid="{00000000-0006-0000-0800-000098000000}">
      <text>
        <r>
          <rPr>
            <sz val="10"/>
            <color rgb="FF000000"/>
            <rFont val="Calibri"/>
            <family val="2"/>
            <scheme val="minor"/>
          </rPr>
          <t>======
ID#AAAAT2qENvw
bulldog    (2022-01-11 21:47:06)
US EPA guidance on "Direct Emissions from Mobile Combustion Sources", Table 3</t>
        </r>
      </text>
    </comment>
    <comment ref="K127" authorId="0" shapeId="0" xr:uid="{00000000-0006-0000-0800-000022000000}">
      <text>
        <r>
          <rPr>
            <sz val="10"/>
            <color rgb="FF000000"/>
            <rFont val="Calibri"/>
            <family val="2"/>
            <scheme val="minor"/>
          </rPr>
          <t>======
ID#AAAAT2qEN_0
     (2022-01-11 21:47:06)
Based on MPG data from Table 5 (On Road Travel - US CH4/N2O factors)</t>
        </r>
      </text>
    </comment>
    <comment ref="O127" authorId="0" shapeId="0" xr:uid="{00000000-0006-0000-0800-000002010000}">
      <text>
        <r>
          <rPr>
            <sz val="10"/>
            <color rgb="FF000000"/>
            <rFont val="Calibri"/>
            <family val="2"/>
            <scheme val="minor"/>
          </rPr>
          <t>======
ID#AAAAT2qENiM
     (2022-01-11 21:47:06)
Derived by dividing the Fuel Use emission factors (from Table 1) by the MPG (from Table 5)</t>
        </r>
      </text>
    </comment>
    <comment ref="C128" authorId="0" shapeId="0" xr:uid="{00000000-0006-0000-0800-0000DA000000}">
      <text>
        <r>
          <rPr>
            <sz val="10"/>
            <color rgb="FF000000"/>
            <rFont val="Calibri"/>
            <family val="2"/>
            <scheme val="minor"/>
          </rPr>
          <t>======
ID#AAAAT2qENm8
bulldog    (2022-01-11 21:47:06)
US EPA guidance on "Direct Emissions from Mobile Combustion Sources", Table 3</t>
        </r>
      </text>
    </comment>
    <comment ref="F128" authorId="0" shapeId="0" xr:uid="{00000000-0006-0000-0800-000018000000}">
      <text>
        <r>
          <rPr>
            <sz val="10"/>
            <color rgb="FF000000"/>
            <rFont val="Calibri"/>
            <family val="2"/>
            <scheme val="minor"/>
          </rPr>
          <t>======
ID#AAAAT2qEOBM
bulldog    (2022-01-11 21:47:06)
US EPA guidance on "Direct Emissions from Mobile Combustion Sources", Table 3</t>
        </r>
      </text>
    </comment>
    <comment ref="K128" authorId="0" shapeId="0" xr:uid="{00000000-0006-0000-0800-0000C8000000}">
      <text>
        <r>
          <rPr>
            <sz val="10"/>
            <color rgb="FF000000"/>
            <rFont val="Calibri"/>
            <family val="2"/>
            <scheme val="minor"/>
          </rPr>
          <t>======
ID#AAAAT2qENpU
     (2022-01-11 21:47:06)
Based on MPG data from Table 5 (On Road Travel - US CH4/N2O factors)</t>
        </r>
      </text>
    </comment>
    <comment ref="O128" authorId="0" shapeId="0" xr:uid="{00000000-0006-0000-0800-000011010000}">
      <text>
        <r>
          <rPr>
            <sz val="10"/>
            <color rgb="FF000000"/>
            <rFont val="Calibri"/>
            <family val="2"/>
            <scheme val="minor"/>
          </rPr>
          <t>======
ID#AAAAT2qENgo
     (2022-01-11 21:47:06)
Derived by dividing the Fuel Use emission factors (from Table 1) by the MPG (from Table 5)</t>
        </r>
      </text>
    </comment>
    <comment ref="C129" authorId="0" shapeId="0" xr:uid="{00000000-0006-0000-0800-0000AD000000}">
      <text>
        <r>
          <rPr>
            <sz val="10"/>
            <color rgb="FF000000"/>
            <rFont val="Calibri"/>
            <family val="2"/>
            <scheme val="minor"/>
          </rPr>
          <t>======
ID#AAAAT2qENtU
bulldog    (2022-01-11 21:47:06)
US EPA guidance on "Direct Emissions from Mobile Combustion Sources", Table 3</t>
        </r>
      </text>
    </comment>
    <comment ref="F129" authorId="0" shapeId="0" xr:uid="{00000000-0006-0000-0800-0000BF000000}">
      <text>
        <r>
          <rPr>
            <sz val="10"/>
            <color rgb="FF000000"/>
            <rFont val="Calibri"/>
            <family val="2"/>
            <scheme val="minor"/>
          </rPr>
          <t>======
ID#AAAAT2qENqk
bulldog    (2022-01-11 21:47:06)
US EPA guidance on "Direct Emissions from Mobile Combustion Sources", Table 3</t>
        </r>
      </text>
    </comment>
    <comment ref="K129" authorId="0" shapeId="0" xr:uid="{00000000-0006-0000-0800-000030000000}">
      <text>
        <r>
          <rPr>
            <sz val="10"/>
            <color rgb="FF000000"/>
            <rFont val="Calibri"/>
            <family val="2"/>
            <scheme val="minor"/>
          </rPr>
          <t>======
ID#AAAAT2qEN9U
     (2022-01-11 21:47:06)
Based on MPG data from Table 5 (On Road Travel - US CH4/N2O factors)</t>
        </r>
      </text>
    </comment>
    <comment ref="O129" authorId="0" shapeId="0" xr:uid="{00000000-0006-0000-0800-0000B2000000}">
      <text>
        <r>
          <rPr>
            <sz val="10"/>
            <color rgb="FF000000"/>
            <rFont val="Calibri"/>
            <family val="2"/>
            <scheme val="minor"/>
          </rPr>
          <t>======
ID#AAAAT2qENso
     (2022-01-11 21:47:06)
Derived by dividing the Fuel Use emission factors (from Table 1) by the MPG (from Table 5)</t>
        </r>
      </text>
    </comment>
    <comment ref="C130" authorId="0" shapeId="0" xr:uid="{00000000-0006-0000-0800-00001A000000}">
      <text>
        <r>
          <rPr>
            <sz val="10"/>
            <color rgb="FF000000"/>
            <rFont val="Calibri"/>
            <family val="2"/>
            <scheme val="minor"/>
          </rPr>
          <t>======
ID#AAAAT2qEOA4
bulldog    (2022-01-11 21:47:06)
US EPA guidance on "Direct Emissions from Mobile Combustion Sources", Table 3</t>
        </r>
      </text>
    </comment>
    <comment ref="F130" authorId="0" shapeId="0" xr:uid="{00000000-0006-0000-0800-0000B1000000}">
      <text>
        <r>
          <rPr>
            <sz val="10"/>
            <color rgb="FF000000"/>
            <rFont val="Calibri"/>
            <family val="2"/>
            <scheme val="minor"/>
          </rPr>
          <t>======
ID#AAAAT2qENsw
bulldog    (2022-01-11 21:47:06)
US EPA guidance on "Direct Emissions from Mobile Combustion Sources", Table 3</t>
        </r>
      </text>
    </comment>
    <comment ref="K130" authorId="0" shapeId="0" xr:uid="{00000000-0006-0000-0800-00000B010000}">
      <text>
        <r>
          <rPr>
            <sz val="10"/>
            <color rgb="FF000000"/>
            <rFont val="Calibri"/>
            <family val="2"/>
            <scheme val="minor"/>
          </rPr>
          <t>======
ID#AAAAT2qENhE
     (2022-01-11 21:47:06)
Based on MPG data from Table 5 (On Road Travel - US CH4/N2O factors)</t>
        </r>
      </text>
    </comment>
    <comment ref="O130" authorId="0" shapeId="0" xr:uid="{00000000-0006-0000-0800-00003D010000}">
      <text>
        <r>
          <rPr>
            <sz val="10"/>
            <color rgb="FF000000"/>
            <rFont val="Calibri"/>
            <family val="2"/>
            <scheme val="minor"/>
          </rPr>
          <t>======
ID#AAAAT2qENbw
     (2022-01-11 21:47:06)
Derived by dividing the Fuel Use emission factors (from Table 1) by the MPG (from Table 5)</t>
        </r>
      </text>
    </comment>
    <comment ref="C131" authorId="0" shapeId="0" xr:uid="{00000000-0006-0000-0800-0000AC010000}">
      <text>
        <r>
          <rPr>
            <sz val="10"/>
            <color rgb="FF000000"/>
            <rFont val="Calibri"/>
            <family val="2"/>
            <scheme val="minor"/>
          </rPr>
          <t>======
ID#AAAAT2mnGNI
bulldog    (2022-01-11 21:47:06)
US EPA guidance on "Direct Emissions from Mobile Combustion Sources", Table 3</t>
        </r>
      </text>
    </comment>
    <comment ref="F131" authorId="0" shapeId="0" xr:uid="{00000000-0006-0000-0800-000049000000}">
      <text>
        <r>
          <rPr>
            <sz val="10"/>
            <color rgb="FF000000"/>
            <rFont val="Calibri"/>
            <family val="2"/>
            <scheme val="minor"/>
          </rPr>
          <t>======
ID#AAAAT2qEN6E
bulldog    (2022-01-11 21:47:06)
US EPA guidance on "Direct Emissions from Mobile Combustion Sources", Table 3</t>
        </r>
      </text>
    </comment>
    <comment ref="K131" authorId="0" shapeId="0" xr:uid="{00000000-0006-0000-0800-000053000000}">
      <text>
        <r>
          <rPr>
            <sz val="10"/>
            <color rgb="FF000000"/>
            <rFont val="Calibri"/>
            <family val="2"/>
            <scheme val="minor"/>
          </rPr>
          <t>======
ID#AAAAT2qEN48
     (2022-01-11 21:47:06)
Based on MPG data from Table 5 (On Road Travel - US CH4/N2O factors)</t>
        </r>
      </text>
    </comment>
    <comment ref="O131" authorId="0" shapeId="0" xr:uid="{00000000-0006-0000-0800-00007A000000}">
      <text>
        <r>
          <rPr>
            <sz val="10"/>
            <color rgb="FF000000"/>
            <rFont val="Calibri"/>
            <family val="2"/>
            <scheme val="minor"/>
          </rPr>
          <t>======
ID#AAAAT2qENzY
     (2022-01-11 21:47:06)
Derived by dividing the Fuel Use emission factors (from Table 1) by the MPG (from Table 5)</t>
        </r>
      </text>
    </comment>
    <comment ref="C132" authorId="0" shapeId="0" xr:uid="{00000000-0006-0000-0800-00007A010000}">
      <text>
        <r>
          <rPr>
            <sz val="10"/>
            <color rgb="FF000000"/>
            <rFont val="Calibri"/>
            <family val="2"/>
            <scheme val="minor"/>
          </rPr>
          <t>======
ID#AAAAT2qENUw
bulldog    (2022-01-11 21:47:06)
US EPA guidance on "Direct Emissions from Mobile Combustion Sources", Table 3</t>
        </r>
      </text>
    </comment>
    <comment ref="F132" authorId="0" shapeId="0" xr:uid="{00000000-0006-0000-0800-000032000000}">
      <text>
        <r>
          <rPr>
            <sz val="10"/>
            <color rgb="FF000000"/>
            <rFont val="Calibri"/>
            <family val="2"/>
            <scheme val="minor"/>
          </rPr>
          <t>======
ID#AAAAT2qEN9I
bulldog    (2022-01-11 21:47:06)
US EPA guidance on "Direct Emissions from Mobile Combustion Sources", Table 3</t>
        </r>
      </text>
    </comment>
    <comment ref="K132" authorId="0" shapeId="0" xr:uid="{00000000-0006-0000-0800-00005C010000}">
      <text>
        <r>
          <rPr>
            <sz val="10"/>
            <color rgb="FF000000"/>
            <rFont val="Calibri"/>
            <family val="2"/>
            <scheme val="minor"/>
          </rPr>
          <t>======
ID#AAAAT2qENYE
     (2022-01-11 21:47:06)
Based on MPG data from Table 5 (On Road Travel - US CH4/N2O factors)</t>
        </r>
      </text>
    </comment>
    <comment ref="O132" authorId="0" shapeId="0" xr:uid="{00000000-0006-0000-0800-000037010000}">
      <text>
        <r>
          <rPr>
            <sz val="10"/>
            <color rgb="FF000000"/>
            <rFont val="Calibri"/>
            <family val="2"/>
            <scheme val="minor"/>
          </rPr>
          <t>======
ID#AAAAT2qENcY
     (2022-01-11 21:47:06)
Derived by dividing the Fuel Use emission factors (from Table 1) by the MPG (from Table 5)</t>
        </r>
      </text>
    </comment>
    <comment ref="C133" authorId="0" shapeId="0" xr:uid="{00000000-0006-0000-0800-0000CE010000}">
      <text>
        <r>
          <rPr>
            <sz val="10"/>
            <color rgb="FF000000"/>
            <rFont val="Calibri"/>
            <family val="2"/>
            <scheme val="minor"/>
          </rPr>
          <t>======
ID#AAAAT15e_Js
bulldog    (2022-01-11 21:47:06)
US EPA guidance on "Direct Emissions from Mobile Combustion Sources", Table 3</t>
        </r>
      </text>
    </comment>
    <comment ref="F133" authorId="0" shapeId="0" xr:uid="{00000000-0006-0000-0800-00007E000000}">
      <text>
        <r>
          <rPr>
            <sz val="10"/>
            <color rgb="FF000000"/>
            <rFont val="Calibri"/>
            <family val="2"/>
            <scheme val="minor"/>
          </rPr>
          <t>======
ID#AAAAT2qENy4
bulldog    (2022-01-11 21:47:06)
US EPA guidance on "Direct Emissions from Mobile Combustion Sources", Table 3</t>
        </r>
      </text>
    </comment>
    <comment ref="K133" authorId="0" shapeId="0" xr:uid="{00000000-0006-0000-0800-0000F7010000}">
      <text>
        <r>
          <rPr>
            <sz val="10"/>
            <color rgb="FF000000"/>
            <rFont val="Calibri"/>
            <family val="2"/>
            <scheme val="minor"/>
          </rPr>
          <t>======
ID#AAAAT15e_FE
     (2022-01-11 21:47:05)
Based on MPG data from Table 5 (On Road Travel - US CH4/N2O factors)</t>
        </r>
      </text>
    </comment>
    <comment ref="O133" authorId="0" shapeId="0" xr:uid="{00000000-0006-0000-0800-00001D010000}">
      <text>
        <r>
          <rPr>
            <sz val="10"/>
            <color rgb="FF000000"/>
            <rFont val="Calibri"/>
            <family val="2"/>
            <scheme val="minor"/>
          </rPr>
          <t>======
ID#AAAAT2qENfc
     (2022-01-11 21:47:06)
Derived by dividing the Fuel Use emission factors (from Table 1) by the MPG (from Table 5)</t>
        </r>
      </text>
    </comment>
    <comment ref="C134" authorId="0" shapeId="0" xr:uid="{00000000-0006-0000-0800-000009010000}">
      <text>
        <r>
          <rPr>
            <sz val="10"/>
            <color rgb="FF000000"/>
            <rFont val="Calibri"/>
            <family val="2"/>
            <scheme val="minor"/>
          </rPr>
          <t>======
ID#AAAAT2qENhQ
bulldog    (2022-01-11 21:47:06)
US EPA guidance on "Direct Emissions from Mobile Combustion Sources", Table 3</t>
        </r>
      </text>
    </comment>
    <comment ref="F134" authorId="0" shapeId="0" xr:uid="{00000000-0006-0000-0800-000030010000}">
      <text>
        <r>
          <rPr>
            <sz val="10"/>
            <color rgb="FF000000"/>
            <rFont val="Calibri"/>
            <family val="2"/>
            <scheme val="minor"/>
          </rPr>
          <t>======
ID#AAAAT2qENdM
bulldog    (2022-01-11 21:47:06)
US EPA guidance on "Direct Emissions from Mobile Combustion Sources", Table 3</t>
        </r>
      </text>
    </comment>
    <comment ref="K134" authorId="0" shapeId="0" xr:uid="{00000000-0006-0000-0800-00008A010000}">
      <text>
        <r>
          <rPr>
            <sz val="10"/>
            <color rgb="FF000000"/>
            <rFont val="Calibri"/>
            <family val="2"/>
            <scheme val="minor"/>
          </rPr>
          <t>======
ID#AAAAT2qENSo
     (2022-01-11 21:47:06)
Based on MPG data from Table 5 (On Road Travel - US CH4/N2O factors)</t>
        </r>
      </text>
    </comment>
    <comment ref="O134" authorId="0" shapeId="0" xr:uid="{00000000-0006-0000-0800-0000D6010000}">
      <text>
        <r>
          <rPr>
            <sz val="10"/>
            <color rgb="FF000000"/>
            <rFont val="Calibri"/>
            <family val="2"/>
            <scheme val="minor"/>
          </rPr>
          <t>======
ID#AAAAT15e_I0
     (2022-01-11 21:47:06)
Derived by dividing the Fuel Use emission factors (from Table 1) by the MPG (from Table 5)</t>
        </r>
      </text>
    </comment>
    <comment ref="C135" authorId="0" shapeId="0" xr:uid="{00000000-0006-0000-0800-0000A0010000}">
      <text>
        <r>
          <rPr>
            <sz val="10"/>
            <color rgb="FF000000"/>
            <rFont val="Calibri"/>
            <family val="2"/>
            <scheme val="minor"/>
          </rPr>
          <t>======
ID#AAAAT2qENQU
bulldog    (2022-01-11 21:47:06)
US EPA guidance on "Direct Emissions from Mobile Combustion Sources", Table 3</t>
        </r>
      </text>
    </comment>
    <comment ref="F135" authorId="0" shapeId="0" xr:uid="{00000000-0006-0000-0800-000008010000}">
      <text>
        <r>
          <rPr>
            <sz val="10"/>
            <color rgb="FF000000"/>
            <rFont val="Calibri"/>
            <family val="2"/>
            <scheme val="minor"/>
          </rPr>
          <t>======
ID#AAAAT2qENho
bulldog    (2022-01-11 21:47:06)
US EPA guidance on "Direct Emissions from Mobile Combustion Sources", Table 3</t>
        </r>
      </text>
    </comment>
    <comment ref="K135" authorId="0" shapeId="0" xr:uid="{00000000-0006-0000-0800-000064010000}">
      <text>
        <r>
          <rPr>
            <sz val="10"/>
            <color rgb="FF000000"/>
            <rFont val="Calibri"/>
            <family val="2"/>
            <scheme val="minor"/>
          </rPr>
          <t>======
ID#AAAAT2qENXY
     (2022-01-11 21:47:06)
Based on MPG data from Table 5 (On Road Travel - US CH4/N2O factors)</t>
        </r>
      </text>
    </comment>
    <comment ref="O135" authorId="0" shapeId="0" xr:uid="{00000000-0006-0000-0800-0000A9000000}">
      <text>
        <r>
          <rPr>
            <sz val="10"/>
            <color rgb="FF000000"/>
            <rFont val="Calibri"/>
            <family val="2"/>
            <scheme val="minor"/>
          </rPr>
          <t>======
ID#AAAAT2qENuE
     (2022-01-11 21:47:06)
Derived by dividing the Fuel Use emission factors (from Table 1) by the MPG (from Table 5)</t>
        </r>
      </text>
    </comment>
    <comment ref="C136" authorId="0" shapeId="0" xr:uid="{00000000-0006-0000-0800-0000EC010000}">
      <text>
        <r>
          <rPr>
            <sz val="10"/>
            <color rgb="FF000000"/>
            <rFont val="Calibri"/>
            <family val="2"/>
            <scheme val="minor"/>
          </rPr>
          <t>======
ID#AAAAT15e_GA
bulldog    (2022-01-11 21:47:05)
US EPA guidance on "Direct Emissions from Mobile Combustion Sources", Table 3</t>
        </r>
      </text>
    </comment>
    <comment ref="F136" authorId="0" shapeId="0" xr:uid="{00000000-0006-0000-0800-00003F000000}">
      <text>
        <r>
          <rPr>
            <sz val="10"/>
            <color rgb="FF000000"/>
            <rFont val="Calibri"/>
            <family val="2"/>
            <scheme val="minor"/>
          </rPr>
          <t>======
ID#AAAAT2qEN7U
bulldog    (2022-01-11 21:47:06)
US EPA guidance on "Direct Emissions from Mobile Combustion Sources", Table 3</t>
        </r>
      </text>
    </comment>
    <comment ref="K136" authorId="0" shapeId="0" xr:uid="{00000000-0006-0000-0800-000023010000}">
      <text>
        <r>
          <rPr>
            <sz val="10"/>
            <color rgb="FF000000"/>
            <rFont val="Calibri"/>
            <family val="2"/>
            <scheme val="minor"/>
          </rPr>
          <t>======
ID#AAAAT2qENe4
     (2022-01-11 21:47:06)
Based on MPG data from Table 5 (On Road Travel - US CH4/N2O factors)</t>
        </r>
      </text>
    </comment>
    <comment ref="O136" authorId="0" shapeId="0" xr:uid="{00000000-0006-0000-0800-0000EF000000}">
      <text>
        <r>
          <rPr>
            <sz val="10"/>
            <color rgb="FF000000"/>
            <rFont val="Calibri"/>
            <family val="2"/>
            <scheme val="minor"/>
          </rPr>
          <t>======
ID#AAAAT2qENks
     (2022-01-11 21:47:06)
Derived by dividing the Fuel Use emission factors (from Table 1) by the MPG (from Table 5)</t>
        </r>
      </text>
    </comment>
    <comment ref="C137" authorId="0" shapeId="0" xr:uid="{00000000-0006-0000-0800-0000F6010000}">
      <text>
        <r>
          <rPr>
            <sz val="10"/>
            <color rgb="FF000000"/>
            <rFont val="Calibri"/>
            <family val="2"/>
            <scheme val="minor"/>
          </rPr>
          <t>======
ID#AAAAT15e_FI
bulldog    (2022-01-11 21:47:05)
US EPA guidance on "Direct Emissions from Mobile Combustion Sources", Table 3</t>
        </r>
      </text>
    </comment>
    <comment ref="F137" authorId="0" shapeId="0" xr:uid="{00000000-0006-0000-0800-0000FA010000}">
      <text>
        <r>
          <rPr>
            <sz val="10"/>
            <color rgb="FF000000"/>
            <rFont val="Calibri"/>
            <family val="2"/>
            <scheme val="minor"/>
          </rPr>
          <t>======
ID#AAAAT15e_Ec
bulldog    (2022-01-11 21:47:05)
US EPA guidance on "Direct Emissions from Mobile Combustion Sources", Table 3</t>
        </r>
      </text>
    </comment>
    <comment ref="K137" authorId="0" shapeId="0" xr:uid="{00000000-0006-0000-0800-000015000000}">
      <text>
        <r>
          <rPr>
            <sz val="10"/>
            <color rgb="FF000000"/>
            <rFont val="Calibri"/>
            <family val="2"/>
            <scheme val="minor"/>
          </rPr>
          <t>======
ID#AAAAT2qEOBY
     (2022-01-11 21:47:06)
Based on MPG data from Table 5 (On Road Travel - US CH4/N2O factors)</t>
        </r>
      </text>
    </comment>
    <comment ref="O137" authorId="0" shapeId="0" xr:uid="{00000000-0006-0000-0800-000043000000}">
      <text>
        <r>
          <rPr>
            <sz val="10"/>
            <color rgb="FF000000"/>
            <rFont val="Calibri"/>
            <family val="2"/>
            <scheme val="minor"/>
          </rPr>
          <t>======
ID#AAAAT2qEN7I
     (2022-01-11 21:47:06)
Derived by dividing the Fuel Use emission factors (from Table 1) by the MPG (from Table 5)</t>
        </r>
      </text>
    </comment>
    <comment ref="C138" authorId="0" shapeId="0" xr:uid="{00000000-0006-0000-0800-0000A2000000}">
      <text>
        <r>
          <rPr>
            <sz val="10"/>
            <color rgb="FF000000"/>
            <rFont val="Calibri"/>
            <family val="2"/>
            <scheme val="minor"/>
          </rPr>
          <t>======
ID#AAAAT2qENuk
bulldog    (2022-01-11 21:47:06)
US EPA guidance on "Direct Emissions from Mobile Combustion Sources", Table 3</t>
        </r>
      </text>
    </comment>
    <comment ref="F138" authorId="0" shapeId="0" xr:uid="{00000000-0006-0000-0800-000041010000}">
      <text>
        <r>
          <rPr>
            <sz val="10"/>
            <color rgb="FF000000"/>
            <rFont val="Calibri"/>
            <family val="2"/>
            <scheme val="minor"/>
          </rPr>
          <t>======
ID#AAAAT2qENbc
bulldog    (2022-01-11 21:47:06)
US EPA guidance on "Direct Emissions from Mobile Combustion Sources", Table 3</t>
        </r>
      </text>
    </comment>
    <comment ref="K138" authorId="0" shapeId="0" xr:uid="{00000000-0006-0000-0800-0000B3000000}">
      <text>
        <r>
          <rPr>
            <sz val="10"/>
            <color rgb="FF000000"/>
            <rFont val="Calibri"/>
            <family val="2"/>
            <scheme val="minor"/>
          </rPr>
          <t>======
ID#AAAAT2qENsQ
     (2022-01-11 21:47:06)
Based on MPG data from Table 5 (On Road Travel - US CH4/N2O factors)</t>
        </r>
      </text>
    </comment>
    <comment ref="O138" authorId="0" shapeId="0" xr:uid="{00000000-0006-0000-0800-0000FF000000}">
      <text>
        <r>
          <rPr>
            <sz val="10"/>
            <color rgb="FF000000"/>
            <rFont val="Calibri"/>
            <family val="2"/>
            <scheme val="minor"/>
          </rPr>
          <t>======
ID#AAAAT2qENiw
     (2022-01-11 21:47:06)
Derived by dividing the Fuel Use emission factors (from Table 1) by the MPG (from Table 5)</t>
        </r>
      </text>
    </comment>
    <comment ref="C139" authorId="0" shapeId="0" xr:uid="{00000000-0006-0000-0800-0000F2010000}">
      <text>
        <r>
          <rPr>
            <sz val="10"/>
            <color rgb="FF000000"/>
            <rFont val="Calibri"/>
            <family val="2"/>
            <scheme val="minor"/>
          </rPr>
          <t>======
ID#AAAAT15e_Fc
bulldog    (2022-01-11 21:47:05)
US EPA guidance on "Direct Emissions from Mobile Combustion Sources", Table 3</t>
        </r>
      </text>
    </comment>
    <comment ref="F139" authorId="0" shapeId="0" xr:uid="{00000000-0006-0000-0800-0000C2010000}">
      <text>
        <r>
          <rPr>
            <sz val="10"/>
            <color rgb="FF000000"/>
            <rFont val="Calibri"/>
            <family val="2"/>
            <scheme val="minor"/>
          </rPr>
          <t>======
ID#AAAAT2mnGK4
bulldog    (2022-01-11 21:47:06)
US EPA guidance on "Direct Emissions from Mobile Combustion Sources", Table 3</t>
        </r>
      </text>
    </comment>
    <comment ref="K139" authorId="0" shapeId="0" xr:uid="{00000000-0006-0000-0800-00006C010000}">
      <text>
        <r>
          <rPr>
            <sz val="10"/>
            <color rgb="FF000000"/>
            <rFont val="Calibri"/>
            <family val="2"/>
            <scheme val="minor"/>
          </rPr>
          <t>======
ID#AAAAT2qENWg
     (2022-01-11 21:47:06)
Based on MPG data from Table 5 (On Road Travel - US CH4/N2O factors)</t>
        </r>
      </text>
    </comment>
    <comment ref="O139" authorId="0" shapeId="0" xr:uid="{00000000-0006-0000-0800-000001020000}">
      <text>
        <r>
          <rPr>
            <sz val="10"/>
            <color rgb="FF000000"/>
            <rFont val="Calibri"/>
            <family val="2"/>
            <scheme val="minor"/>
          </rPr>
          <t>======
ID#AAAAT15e_Dg
     (2022-01-11 21:47:05)
Derived by dividing the Fuel Use emission factors (from Table 1) by the MPG (from Table 5)</t>
        </r>
      </text>
    </comment>
    <comment ref="C140" authorId="0" shapeId="0" xr:uid="{00000000-0006-0000-0800-0000AB000000}">
      <text>
        <r>
          <rPr>
            <sz val="10"/>
            <color rgb="FF000000"/>
            <rFont val="Calibri"/>
            <family val="2"/>
            <scheme val="minor"/>
          </rPr>
          <t>======
ID#AAAAT2qENto
bulldog    (2022-01-11 21:47:06)
US EPA guidance on "Direct Emissions from Mobile Combustion Sources", Table 3</t>
        </r>
      </text>
    </comment>
    <comment ref="F140" authorId="0" shapeId="0" xr:uid="{00000000-0006-0000-0800-0000DC010000}">
      <text>
        <r>
          <rPr>
            <sz val="10"/>
            <color rgb="FF000000"/>
            <rFont val="Calibri"/>
            <family val="2"/>
            <scheme val="minor"/>
          </rPr>
          <t>======
ID#AAAAT15e_II
bulldog    (2022-01-11 21:47:06)
US EPA guidance on "Direct Emissions from Mobile Combustion Sources", Table 3</t>
        </r>
      </text>
    </comment>
    <comment ref="K140" authorId="0" shapeId="0" xr:uid="{00000000-0006-0000-0800-000044010000}">
      <text>
        <r>
          <rPr>
            <sz val="10"/>
            <color rgb="FF000000"/>
            <rFont val="Calibri"/>
            <family val="2"/>
            <scheme val="minor"/>
          </rPr>
          <t>======
ID#AAAAT2qENbE
     (2022-01-11 21:47:06)
Based on MPG data from Table 5 (On Road Travel - US CH4/N2O factors)</t>
        </r>
      </text>
    </comment>
    <comment ref="O140" authorId="0" shapeId="0" xr:uid="{00000000-0006-0000-0800-00008F010000}">
      <text>
        <r>
          <rPr>
            <sz val="10"/>
            <color rgb="FF000000"/>
            <rFont val="Calibri"/>
            <family val="2"/>
            <scheme val="minor"/>
          </rPr>
          <t>======
ID#AAAAT2qENSM
     (2022-01-11 21:47:06)
Derived by dividing the Fuel Use emission factors (from Table 1) by the MPG (from Table 5)</t>
        </r>
      </text>
    </comment>
    <comment ref="C141" authorId="0" shapeId="0" xr:uid="{00000000-0006-0000-0800-00009D000000}">
      <text>
        <r>
          <rPr>
            <sz val="10"/>
            <color rgb="FF000000"/>
            <rFont val="Calibri"/>
            <family val="2"/>
            <scheme val="minor"/>
          </rPr>
          <t>======
ID#AAAAT2qENvQ
bulldog    (2022-01-11 21:47:06)
US EPA guidance on "Direct Emissions from Mobile Combustion Sources", Table 3</t>
        </r>
      </text>
    </comment>
    <comment ref="F141" authorId="0" shapeId="0" xr:uid="{00000000-0006-0000-0800-0000EA000000}">
      <text>
        <r>
          <rPr>
            <sz val="10"/>
            <color rgb="FF000000"/>
            <rFont val="Calibri"/>
            <family val="2"/>
            <scheme val="minor"/>
          </rPr>
          <t>======
ID#AAAAT2qENlI
bulldog    (2022-01-11 21:47:06)
US EPA guidance on "Direct Emissions from Mobile Combustion Sources", Table 3</t>
        </r>
      </text>
    </comment>
    <comment ref="K141" authorId="0" shapeId="0" xr:uid="{00000000-0006-0000-0800-00005E010000}">
      <text>
        <r>
          <rPr>
            <sz val="10"/>
            <color rgb="FF000000"/>
            <rFont val="Calibri"/>
            <family val="2"/>
            <scheme val="minor"/>
          </rPr>
          <t>======
ID#AAAAT2qENX8
     (2022-01-11 21:47:06)
Based on MPG data from Table 5 (On Road Travel - US CH4/N2O factors)</t>
        </r>
      </text>
    </comment>
    <comment ref="O141" authorId="0" shapeId="0" xr:uid="{00000000-0006-0000-0800-000052010000}">
      <text>
        <r>
          <rPr>
            <sz val="10"/>
            <color rgb="FF000000"/>
            <rFont val="Calibri"/>
            <family val="2"/>
            <scheme val="minor"/>
          </rPr>
          <t>======
ID#AAAAT2qENZA
     (2022-01-11 21:47:06)
Derived by dividing the Fuel Use emission factors (from Table 1) by the MPG (from Table 5)</t>
        </r>
      </text>
    </comment>
    <comment ref="C142" authorId="0" shapeId="0" xr:uid="{00000000-0006-0000-0800-0000C3000000}">
      <text>
        <r>
          <rPr>
            <sz val="10"/>
            <color rgb="FF000000"/>
            <rFont val="Calibri"/>
            <family val="2"/>
            <scheme val="minor"/>
          </rPr>
          <t>======
ID#AAAAT2qENqQ
bulldog    (2022-01-11 21:47:06)
Table A-7, US EPA guidance "Direct emissions from mobile combustion sources"</t>
        </r>
      </text>
    </comment>
    <comment ref="F142" authorId="0" shapeId="0" xr:uid="{00000000-0006-0000-0800-00007F000000}">
      <text>
        <r>
          <rPr>
            <sz val="10"/>
            <color rgb="FF000000"/>
            <rFont val="Calibri"/>
            <family val="2"/>
            <scheme val="minor"/>
          </rPr>
          <t>======
ID#AAAAT2qENyg
bulldog    (2022-01-11 21:47:06)
Table A-7, US EPA guidance "Direct emissions from mobile combustion sources"</t>
        </r>
      </text>
    </comment>
    <comment ref="K142" authorId="0" shapeId="0" xr:uid="{00000000-0006-0000-0800-0000B5000000}">
      <text>
        <r>
          <rPr>
            <sz val="10"/>
            <color rgb="FF000000"/>
            <rFont val="Calibri"/>
            <family val="2"/>
            <scheme val="minor"/>
          </rPr>
          <t>======
ID#AAAAT2qENsM
     (2022-01-11 21:47:06)
Based on MPG data from Table 5 (On Road Travel - US CH4/N2O factors)</t>
        </r>
      </text>
    </comment>
    <comment ref="C143" authorId="0" shapeId="0" xr:uid="{00000000-0006-0000-0800-000007000000}">
      <text>
        <r>
          <rPr>
            <sz val="10"/>
            <color rgb="FF000000"/>
            <rFont val="Calibri"/>
            <family val="2"/>
            <scheme val="minor"/>
          </rPr>
          <t>======
ID#AAAAT2qEODA
bulldog    (2022-01-11 21:47:06)
Table A-7, US EPA guidance "Direct emissions from mobile combustion sources"</t>
        </r>
      </text>
    </comment>
    <comment ref="F143" authorId="0" shapeId="0" xr:uid="{00000000-0006-0000-0800-000017010000}">
      <text>
        <r>
          <rPr>
            <sz val="10"/>
            <color rgb="FF000000"/>
            <rFont val="Calibri"/>
            <family val="2"/>
            <scheme val="minor"/>
          </rPr>
          <t>======
ID#AAAAT2qENgA
bulldog    (2022-01-11 21:47:06)
Table A-7, US EPA guidance "Direct emissions from mobile combustion sources"</t>
        </r>
      </text>
    </comment>
    <comment ref="K143" authorId="0" shapeId="0" xr:uid="{00000000-0006-0000-0800-000003010000}">
      <text>
        <r>
          <rPr>
            <sz val="10"/>
            <color rgb="FF000000"/>
            <rFont val="Calibri"/>
            <family val="2"/>
            <scheme val="minor"/>
          </rPr>
          <t>======
ID#AAAAT2qENiE
     (2022-01-11 21:47:06)
Based on MPG data from Table 5 (On Road Travel - US CH4/N2O factors)</t>
        </r>
      </text>
    </comment>
    <comment ref="O143" authorId="0" shapeId="0" xr:uid="{00000000-0006-0000-0800-000002020000}">
      <text>
        <r>
          <rPr>
            <sz val="10"/>
            <color rgb="FF000000"/>
            <rFont val="Calibri"/>
            <family val="2"/>
            <scheme val="minor"/>
          </rPr>
          <t>======
ID#AAAAT15e_Dk
     (2022-01-11 21:47:05)
Derived by dividing the Fuel Use emission factors (from Table 1) by the MPG (from Table 5)</t>
        </r>
      </text>
    </comment>
    <comment ref="C144" authorId="0" shapeId="0" xr:uid="{00000000-0006-0000-0800-0000E1000000}">
      <text>
        <r>
          <rPr>
            <sz val="10"/>
            <color rgb="FF000000"/>
            <rFont val="Calibri"/>
            <family val="2"/>
            <scheme val="minor"/>
          </rPr>
          <t>======
ID#AAAAT2qENmE
bulldog    (2022-01-11 21:47:06)
Table A-7, US EPA guidance "Direct emissions from mobile combustion sources"</t>
        </r>
      </text>
    </comment>
    <comment ref="F144" authorId="0" shapeId="0" xr:uid="{00000000-0006-0000-0800-000064000000}">
      <text>
        <r>
          <rPr>
            <sz val="10"/>
            <color rgb="FF000000"/>
            <rFont val="Calibri"/>
            <family val="2"/>
            <scheme val="minor"/>
          </rPr>
          <t>======
ID#AAAAT2qEN2c
bulldog    (2022-01-11 21:47:06)
Table A-7, US EPA guidance "Direct emissions from mobile combustion sources"</t>
        </r>
      </text>
    </comment>
    <comment ref="K144" authorId="0" shapeId="0" xr:uid="{00000000-0006-0000-0800-00004D000000}">
      <text>
        <r>
          <rPr>
            <sz val="10"/>
            <color rgb="FF000000"/>
            <rFont val="Calibri"/>
            <family val="2"/>
            <scheme val="minor"/>
          </rPr>
          <t>======
ID#AAAAT2qEN5o
     (2022-01-11 21:47:06)
Based on MPG data from Table 5 (On Road Travel - US CH4/N2O factors)</t>
        </r>
      </text>
    </comment>
    <comment ref="O144" authorId="0" shapeId="0" xr:uid="{00000000-0006-0000-0800-00000C000000}">
      <text>
        <r>
          <rPr>
            <sz val="10"/>
            <color rgb="FF000000"/>
            <rFont val="Calibri"/>
            <family val="2"/>
            <scheme val="minor"/>
          </rPr>
          <t>======
ID#AAAAT2qEOCk
     (2022-01-11 21:47:06)
Derived by dividing the Fuel Use emission factors (from Table 1) by the MPG (from Table 5)</t>
        </r>
      </text>
    </comment>
    <comment ref="C145" authorId="0" shapeId="0" xr:uid="{00000000-0006-0000-0800-00005D010000}">
      <text>
        <r>
          <rPr>
            <sz val="10"/>
            <color rgb="FF000000"/>
            <rFont val="Calibri"/>
            <family val="2"/>
            <scheme val="minor"/>
          </rPr>
          <t>======
ID#AAAAT2qENYA
bulldog    (2022-01-11 21:47:06)
Table A-7, US EPA guidance "Direct emissions from mobile combustion sources"</t>
        </r>
      </text>
    </comment>
    <comment ref="F145" authorId="0" shapeId="0" xr:uid="{00000000-0006-0000-0800-0000C1010000}">
      <text>
        <r>
          <rPr>
            <sz val="10"/>
            <color rgb="FF000000"/>
            <rFont val="Calibri"/>
            <family val="2"/>
            <scheme val="minor"/>
          </rPr>
          <t>======
ID#AAAAT2mnGK8
bulldog    (2022-01-11 21:47:06)
Table A-7, US EPA guidance "Direct emissions from mobile combustion sources"</t>
        </r>
      </text>
    </comment>
    <comment ref="K145" authorId="0" shapeId="0" xr:uid="{00000000-0006-0000-0800-000074010000}">
      <text>
        <r>
          <rPr>
            <sz val="10"/>
            <color rgb="FF000000"/>
            <rFont val="Calibri"/>
            <family val="2"/>
            <scheme val="minor"/>
          </rPr>
          <t>======
ID#AAAAT2qENVY
     (2022-01-11 21:47:06)
Based on MPG data from Table 5 (On Road Travel - US CH4/N2O factors)</t>
        </r>
      </text>
    </comment>
    <comment ref="P145" authorId="0" shapeId="0" xr:uid="{00000000-0006-0000-0800-0000A7000000}">
      <text>
        <r>
          <rPr>
            <sz val="10"/>
            <color rgb="FF000000"/>
            <rFont val="Calibri"/>
            <family val="2"/>
            <scheme val="minor"/>
          </rPr>
          <t>======
ID#AAAAT2qENuI
     (2022-01-11 21:47:06)
Derived by dividing the Fuel Use emission factors (from Table 1) by the MPG (from Table 5)</t>
        </r>
      </text>
    </comment>
    <comment ref="C146" authorId="0" shapeId="0" xr:uid="{00000000-0006-0000-0800-0000F0010000}">
      <text>
        <r>
          <rPr>
            <sz val="10"/>
            <color rgb="FF000000"/>
            <rFont val="Calibri"/>
            <family val="2"/>
            <scheme val="minor"/>
          </rPr>
          <t>======
ID#AAAAT15e_Fw
     (2022-01-11 21:47:05)
US EPA guidance on "Optional emisisons from …", Table 5.</t>
        </r>
      </text>
    </comment>
    <comment ref="F146" authorId="0" shapeId="0" xr:uid="{00000000-0006-0000-0800-000085010000}">
      <text>
        <r>
          <rPr>
            <sz val="10"/>
            <color rgb="FF000000"/>
            <rFont val="Calibri"/>
            <family val="2"/>
            <scheme val="minor"/>
          </rPr>
          <t>======
ID#AAAAT2qENTU
bulldog    (2022-01-11 21:47:06)
US EPA guidance on "Optional emisisons from …", Table 5.</t>
        </r>
      </text>
    </comment>
    <comment ref="K146" authorId="0" shapeId="0" xr:uid="{00000000-0006-0000-0800-0000E7000000}">
      <text>
        <r>
          <rPr>
            <sz val="10"/>
            <color rgb="FF000000"/>
            <rFont val="Calibri"/>
            <family val="2"/>
            <scheme val="minor"/>
          </rPr>
          <t>======
ID#AAAAT2qENlY
     (2022-01-11 21:47:06)
US EPA guidance on "Optional emisisons from …", Table 5.</t>
        </r>
      </text>
    </comment>
    <comment ref="C147" authorId="0" shapeId="0" xr:uid="{00000000-0006-0000-0800-0000F6000000}">
      <text>
        <r>
          <rPr>
            <sz val="10"/>
            <color rgb="FF000000"/>
            <rFont val="Calibri"/>
            <family val="2"/>
            <scheme val="minor"/>
          </rPr>
          <t>======
ID#AAAAT2qENkI
bulldog    (2022-01-11 21:47:06)
US EPA guidance on "Direct emissions from mobile combustion sources" Table 3</t>
        </r>
      </text>
    </comment>
    <comment ref="F147" authorId="0" shapeId="0" xr:uid="{00000000-0006-0000-0800-000048010000}">
      <text>
        <r>
          <rPr>
            <sz val="10"/>
            <color rgb="FF000000"/>
            <rFont val="Calibri"/>
            <family val="2"/>
            <scheme val="minor"/>
          </rPr>
          <t>======
ID#AAAAT2qENao
bulldog    (2022-01-11 21:47:06)
US EPA guidance on "Direct emissions from mobile combustion sources" Table 3</t>
        </r>
      </text>
    </comment>
    <comment ref="K147" authorId="0" shapeId="0" xr:uid="{00000000-0006-0000-0800-0000D1010000}">
      <text>
        <r>
          <rPr>
            <sz val="10"/>
            <color rgb="FF000000"/>
            <rFont val="Calibri"/>
            <family val="2"/>
            <scheme val="minor"/>
          </rPr>
          <t>======
ID#AAAAT15e_JY
     (2022-01-11 21:47:06)
Based on MPG data from Table 5 (On Road Travel - US CH4/N2O factors)</t>
        </r>
      </text>
    </comment>
    <comment ref="O147" authorId="0" shapeId="0" xr:uid="{00000000-0006-0000-0800-000075000000}">
      <text>
        <r>
          <rPr>
            <sz val="10"/>
            <color rgb="FF000000"/>
            <rFont val="Calibri"/>
            <family val="2"/>
            <scheme val="minor"/>
          </rPr>
          <t>======
ID#AAAAT2qEN0A
     (2022-01-11 21:47:06)
Derived by dividing the Fuel Use emission factors (from Table 1) by the MPG (from Table 5)</t>
        </r>
      </text>
    </comment>
    <comment ref="C148" authorId="0" shapeId="0" xr:uid="{00000000-0006-0000-0800-0000E7010000}">
      <text>
        <r>
          <rPr>
            <sz val="10"/>
            <color rgb="FF000000"/>
            <rFont val="Calibri"/>
            <family val="2"/>
            <scheme val="minor"/>
          </rPr>
          <t>======
ID#AAAAT15e_Gc
bulldog    (2022-01-11 21:47:05)
US EPA guidance on "Direct emissions from mobile combustion sources" Table 3</t>
        </r>
      </text>
    </comment>
    <comment ref="F148" authorId="0" shapeId="0" xr:uid="{00000000-0006-0000-0800-000034000000}">
      <text>
        <r>
          <rPr>
            <sz val="10"/>
            <color rgb="FF000000"/>
            <rFont val="Calibri"/>
            <family val="2"/>
            <scheme val="minor"/>
          </rPr>
          <t>======
ID#AAAAT2qEN84
bulldog    (2022-01-11 21:47:06)
US EPA guidance on "Direct emissions from mobile combustion sources" Table 3</t>
        </r>
      </text>
    </comment>
    <comment ref="K148" authorId="0" shapeId="0" xr:uid="{00000000-0006-0000-0800-000086000000}">
      <text>
        <r>
          <rPr>
            <sz val="10"/>
            <color rgb="FF000000"/>
            <rFont val="Calibri"/>
            <family val="2"/>
            <scheme val="minor"/>
          </rPr>
          <t>======
ID#AAAAT2qENxY
     (2022-01-11 21:47:06)
Based on MPG data from Table 5 (On Road Travel - US CH4/N2O factors)</t>
        </r>
      </text>
    </comment>
    <comment ref="O148" authorId="0" shapeId="0" xr:uid="{00000000-0006-0000-0800-0000AE000000}">
      <text>
        <r>
          <rPr>
            <sz val="10"/>
            <color rgb="FF000000"/>
            <rFont val="Calibri"/>
            <family val="2"/>
            <scheme val="minor"/>
          </rPr>
          <t>======
ID#AAAAT2qENtI
     (2022-01-11 21:47:06)
Derived by dividing the Fuel Use emission factors (from Table 1) by the MPG (from Table 5)</t>
        </r>
      </text>
    </comment>
    <comment ref="C149" authorId="0" shapeId="0" xr:uid="{00000000-0006-0000-0800-000000010000}">
      <text>
        <r>
          <rPr>
            <sz val="10"/>
            <color rgb="FF000000"/>
            <rFont val="Calibri"/>
            <family val="2"/>
            <scheme val="minor"/>
          </rPr>
          <t>======
ID#AAAAT2qENig
bulldog    (2022-01-11 21:47:06)
US EPA guidance on "Direct emissions from mobile combustion sources" Table 3</t>
        </r>
      </text>
    </comment>
    <comment ref="F149" authorId="0" shapeId="0" xr:uid="{00000000-0006-0000-0800-000079000000}">
      <text>
        <r>
          <rPr>
            <sz val="10"/>
            <color rgb="FF000000"/>
            <rFont val="Calibri"/>
            <family val="2"/>
            <scheme val="minor"/>
          </rPr>
          <t>======
ID#AAAAT2qENzc
bulldog    (2022-01-11 21:47:06)
US EPA guidance on "Direct emissions from mobile combustion sources" Table 3</t>
        </r>
      </text>
    </comment>
    <comment ref="K149" authorId="0" shapeId="0" xr:uid="{00000000-0006-0000-0800-0000F2000000}">
      <text>
        <r>
          <rPr>
            <sz val="10"/>
            <color rgb="FF000000"/>
            <rFont val="Calibri"/>
            <family val="2"/>
            <scheme val="minor"/>
          </rPr>
          <t>======
ID#AAAAT2qENkk
     (2022-01-11 21:47:06)
Based on MPG data from Table 5 (On Road Travel - US CH4/N2O factors)</t>
        </r>
      </text>
    </comment>
    <comment ref="O149" authorId="0" shapeId="0" xr:uid="{00000000-0006-0000-0800-000074000000}">
      <text>
        <r>
          <rPr>
            <sz val="10"/>
            <color rgb="FF000000"/>
            <rFont val="Calibri"/>
            <family val="2"/>
            <scheme val="minor"/>
          </rPr>
          <t>======
ID#AAAAT2qEN0E
     (2022-01-11 21:47:06)
Derived by dividing the Fuel Use emission factors (from Table 1) by the MPG (from Table 5)</t>
        </r>
      </text>
    </comment>
    <comment ref="C150" authorId="0" shapeId="0" xr:uid="{00000000-0006-0000-0800-000067010000}">
      <text>
        <r>
          <rPr>
            <sz val="10"/>
            <color rgb="FF000000"/>
            <rFont val="Calibri"/>
            <family val="2"/>
            <scheme val="minor"/>
          </rPr>
          <t>======
ID#AAAAT2qENXA
bulldog    (2022-01-11 21:47:06)
US EPA guidance on "Direct emissions from mobile combustion sources" Table 3</t>
        </r>
      </text>
    </comment>
    <comment ref="F150" authorId="0" shapeId="0" xr:uid="{00000000-0006-0000-0800-0000B1010000}">
      <text>
        <r>
          <rPr>
            <sz val="10"/>
            <color rgb="FF000000"/>
            <rFont val="Calibri"/>
            <family val="2"/>
            <scheme val="minor"/>
          </rPr>
          <t>======
ID#AAAAT2mnGMg
bulldog    (2022-01-11 21:47:06)
US EPA guidance on "Direct emissions from mobile combustion sources" Table 3</t>
        </r>
      </text>
    </comment>
    <comment ref="K150" authorId="0" shapeId="0" xr:uid="{00000000-0006-0000-0800-000069000000}">
      <text>
        <r>
          <rPr>
            <sz val="10"/>
            <color rgb="FF000000"/>
            <rFont val="Calibri"/>
            <family val="2"/>
            <scheme val="minor"/>
          </rPr>
          <t>======
ID#AAAAT2qEN1o
     (2022-01-11 21:47:06)
Based on MPG data from Table 5 (On Road Travel - US CH4/N2O factors)</t>
        </r>
      </text>
    </comment>
    <comment ref="O150" authorId="0" shapeId="0" xr:uid="{00000000-0006-0000-0800-00003E010000}">
      <text>
        <r>
          <rPr>
            <sz val="10"/>
            <color rgb="FF000000"/>
            <rFont val="Calibri"/>
            <family val="2"/>
            <scheme val="minor"/>
          </rPr>
          <t>======
ID#AAAAT2qENb0
     (2022-01-11 21:47:06)
Derived by dividing the Fuel Use emission factors (from Table 1) by the MPG (from Table 5)</t>
        </r>
      </text>
    </comment>
    <comment ref="C151" authorId="0" shapeId="0" xr:uid="{00000000-0006-0000-0800-0000BC010000}">
      <text>
        <r>
          <rPr>
            <sz val="10"/>
            <color rgb="FF000000"/>
            <rFont val="Calibri"/>
            <family val="2"/>
            <scheme val="minor"/>
          </rPr>
          <t>======
ID#AAAAT2mnGLc
bulldog    (2022-01-11 21:47:06)
US EPA guidance on "Direct emissions from mobile combustion sources" Table 3</t>
        </r>
      </text>
    </comment>
    <comment ref="F151" authorId="0" shapeId="0" xr:uid="{00000000-0006-0000-0800-0000BE000000}">
      <text>
        <r>
          <rPr>
            <sz val="10"/>
            <color rgb="FF000000"/>
            <rFont val="Calibri"/>
            <family val="2"/>
            <scheme val="minor"/>
          </rPr>
          <t>======
ID#AAAAT2qENqs
bulldog    (2022-01-11 21:47:06)
US EPA guidance on "Direct emissions from mobile combustion sources" Table 3</t>
        </r>
      </text>
    </comment>
    <comment ref="K151" authorId="0" shapeId="0" xr:uid="{00000000-0006-0000-0800-000050010000}">
      <text>
        <r>
          <rPr>
            <sz val="10"/>
            <color rgb="FF000000"/>
            <rFont val="Calibri"/>
            <family val="2"/>
            <scheme val="minor"/>
          </rPr>
          <t>======
ID#AAAAT2qENZU
     (2022-01-11 21:47:06)
Based on MPG data from Table 5 (On Road Travel - US CH4/N2O factors)</t>
        </r>
      </text>
    </comment>
    <comment ref="O151" authorId="0" shapeId="0" xr:uid="{00000000-0006-0000-0800-0000F7000000}">
      <text>
        <r>
          <rPr>
            <sz val="10"/>
            <color rgb="FF000000"/>
            <rFont val="Calibri"/>
            <family val="2"/>
            <scheme val="minor"/>
          </rPr>
          <t>======
ID#AAAAT2qENkE
     (2022-01-11 21:47:06)
Derived by dividing the Fuel Use emission factors (from Table 1) by the MPG (from Table 5)</t>
        </r>
      </text>
    </comment>
    <comment ref="C152" authorId="0" shapeId="0" xr:uid="{00000000-0006-0000-0800-000036000000}">
      <text>
        <r>
          <rPr>
            <sz val="10"/>
            <color rgb="FF000000"/>
            <rFont val="Calibri"/>
            <family val="2"/>
            <scheme val="minor"/>
          </rPr>
          <t>======
ID#AAAAT2qEN8U
bulldog    (2022-01-11 21:47:06)
US EPA guidance on "Direct emissions from mobile combustion sources" Table 3</t>
        </r>
      </text>
    </comment>
    <comment ref="F152" authorId="0" shapeId="0" xr:uid="{00000000-0006-0000-0800-0000A1000000}">
      <text>
        <r>
          <rPr>
            <sz val="10"/>
            <color rgb="FF000000"/>
            <rFont val="Calibri"/>
            <family val="2"/>
            <scheme val="minor"/>
          </rPr>
          <t>======
ID#AAAAT2qENuo
bulldog    (2022-01-11 21:47:06)
US EPA guidance on "Direct emissions from mobile combustion sources" Table 3</t>
        </r>
      </text>
    </comment>
    <comment ref="K152" authorId="0" shapeId="0" xr:uid="{00000000-0006-0000-0800-0000C2000000}">
      <text>
        <r>
          <rPr>
            <sz val="10"/>
            <color rgb="FF000000"/>
            <rFont val="Calibri"/>
            <family val="2"/>
            <scheme val="minor"/>
          </rPr>
          <t>======
ID#AAAAT2qENqU
     (2022-01-11 21:47:06)
Based on MPG data from Table 5 (On Road Travel - US CH4/N2O factors)</t>
        </r>
      </text>
    </comment>
    <comment ref="O152" authorId="0" shapeId="0" xr:uid="{00000000-0006-0000-0800-000029010000}">
      <text>
        <r>
          <rPr>
            <sz val="10"/>
            <color rgb="FF000000"/>
            <rFont val="Calibri"/>
            <family val="2"/>
            <scheme val="minor"/>
          </rPr>
          <t>======
ID#AAAAT2qENd8
     (2022-01-11 21:47:06)
Derived by dividing the Fuel Use emission factors (from Table 1) by the MPG (from Table 5)</t>
        </r>
      </text>
    </comment>
    <comment ref="C153" authorId="0" shapeId="0" xr:uid="{00000000-0006-0000-0800-000084010000}">
      <text>
        <r>
          <rPr>
            <sz val="10"/>
            <color rgb="FF000000"/>
            <rFont val="Calibri"/>
            <family val="2"/>
            <scheme val="minor"/>
          </rPr>
          <t>======
ID#AAAAT2qENTY
bulldog    (2022-01-11 21:47:06)
US EPA guidance on "Direct emissions from mobile combustion sources" Table 3</t>
        </r>
      </text>
    </comment>
    <comment ref="F153" authorId="0" shapeId="0" xr:uid="{00000000-0006-0000-0800-00003E000000}">
      <text>
        <r>
          <rPr>
            <sz val="10"/>
            <color rgb="FF000000"/>
            <rFont val="Calibri"/>
            <family val="2"/>
            <scheme val="minor"/>
          </rPr>
          <t>======
ID#AAAAT2qEN7c
bulldog    (2022-01-11 21:47:06)
US EPA guidance on "Direct emissions from mobile combustion sources" Table 3</t>
        </r>
      </text>
    </comment>
    <comment ref="K153" authorId="0" shapeId="0" xr:uid="{00000000-0006-0000-0800-000012000000}">
      <text>
        <r>
          <rPr>
            <sz val="10"/>
            <color rgb="FF000000"/>
            <rFont val="Calibri"/>
            <family val="2"/>
            <scheme val="minor"/>
          </rPr>
          <t>======
ID#AAAAT2qEOBw
     (2022-01-11 21:47:06)
Based on MPG data from Table 5 (On Road Travel - US CH4/N2O factors)</t>
        </r>
      </text>
    </comment>
    <comment ref="O153" authorId="0" shapeId="0" xr:uid="{00000000-0006-0000-0800-00006E010000}">
      <text>
        <r>
          <rPr>
            <sz val="10"/>
            <color rgb="FF000000"/>
            <rFont val="Calibri"/>
            <family val="2"/>
            <scheme val="minor"/>
          </rPr>
          <t>======
ID#AAAAT2qENWY
     (2022-01-11 21:47:06)
Derived by dividing the Fuel Use emission factors (from Table 1) by the MPG (from Table 5)</t>
        </r>
      </text>
    </comment>
    <comment ref="C154" authorId="0" shapeId="0" xr:uid="{00000000-0006-0000-0800-000095000000}">
      <text>
        <r>
          <rPr>
            <sz val="10"/>
            <color rgb="FF000000"/>
            <rFont val="Calibri"/>
            <family val="2"/>
            <scheme val="minor"/>
          </rPr>
          <t>======
ID#AAAAT2qENwA
bulldog    (2022-01-11 21:47:06)
US EPA guidance on "Direct emissions from mobile combustion sources" Table 3</t>
        </r>
      </text>
    </comment>
    <comment ref="F154" authorId="0" shapeId="0" xr:uid="{00000000-0006-0000-0800-0000BB000000}">
      <text>
        <r>
          <rPr>
            <sz val="10"/>
            <color rgb="FF000000"/>
            <rFont val="Calibri"/>
            <family val="2"/>
            <scheme val="minor"/>
          </rPr>
          <t>======
ID#AAAAT2qENrY
bulldog    (2022-01-11 21:47:06)
US EPA guidance on "Direct emissions from mobile combustion sources" Table 3</t>
        </r>
      </text>
    </comment>
    <comment ref="K154" authorId="0" shapeId="0" xr:uid="{00000000-0006-0000-0800-00007D000000}">
      <text>
        <r>
          <rPr>
            <sz val="10"/>
            <color rgb="FF000000"/>
            <rFont val="Calibri"/>
            <family val="2"/>
            <scheme val="minor"/>
          </rPr>
          <t>======
ID#AAAAT2qENy0
     (2022-01-11 21:47:06)
Based on MPG data from Table 5 (On Road Travel - US CH4/N2O factors)</t>
        </r>
      </text>
    </comment>
    <comment ref="O154" authorId="0" shapeId="0" xr:uid="{00000000-0006-0000-0800-0000E2000000}">
      <text>
        <r>
          <rPr>
            <sz val="10"/>
            <color rgb="FF000000"/>
            <rFont val="Calibri"/>
            <family val="2"/>
            <scheme val="minor"/>
          </rPr>
          <t>======
ID#AAAAT2qENmA
     (2022-01-11 21:47:06)
Derived by dividing the Fuel Use emission factors (from Table 1) by the MPG (from Table 5)</t>
        </r>
      </text>
    </comment>
    <comment ref="C155" authorId="0" shapeId="0" xr:uid="{00000000-0006-0000-0800-0000CF010000}">
      <text>
        <r>
          <rPr>
            <sz val="10"/>
            <color rgb="FF000000"/>
            <rFont val="Calibri"/>
            <family val="2"/>
            <scheme val="minor"/>
          </rPr>
          <t>======
ID#AAAAT15e_Jk
bulldog    (2022-01-11 21:47:06)
US EPA guidance on "Direct emissions from mobile combustion sources" Table 3</t>
        </r>
      </text>
    </comment>
    <comment ref="F155" authorId="0" shapeId="0" xr:uid="{00000000-0006-0000-0800-000005020000}">
      <text>
        <r>
          <rPr>
            <sz val="10"/>
            <color rgb="FF000000"/>
            <rFont val="Calibri"/>
            <family val="2"/>
            <scheme val="minor"/>
          </rPr>
          <t>======
ID#AAAAT15e_DU
bulldog    (2022-01-11 21:47:05)
US EPA guidance on "Direct emissions from mobile combustion sources" Table 3</t>
        </r>
      </text>
    </comment>
    <comment ref="K155" authorId="0" shapeId="0" xr:uid="{00000000-0006-0000-0800-00006A000000}">
      <text>
        <r>
          <rPr>
            <sz val="10"/>
            <color rgb="FF000000"/>
            <rFont val="Calibri"/>
            <family val="2"/>
            <scheme val="minor"/>
          </rPr>
          <t>======
ID#AAAAT2qEN1s
     (2022-01-11 21:47:06)
Based on MPG data from Table 5 (On Road Travel - US CH4/N2O factors)</t>
        </r>
      </text>
    </comment>
    <comment ref="O155" authorId="0" shapeId="0" xr:uid="{00000000-0006-0000-0800-0000AA010000}">
      <text>
        <r>
          <rPr>
            <sz val="10"/>
            <color rgb="FF000000"/>
            <rFont val="Calibri"/>
            <family val="2"/>
            <scheme val="minor"/>
          </rPr>
          <t>======
ID#AAAAT2mnGNg
     (2022-01-11 21:47:06)
Derived by dividing the Fuel Use emission factors (from Table 1) by the MPG (from Table 5)</t>
        </r>
      </text>
    </comment>
    <comment ref="C156" authorId="0" shapeId="0" xr:uid="{00000000-0006-0000-0800-000066000000}">
      <text>
        <r>
          <rPr>
            <sz val="10"/>
            <color rgb="FF000000"/>
            <rFont val="Calibri"/>
            <family val="2"/>
            <scheme val="minor"/>
          </rPr>
          <t>======
ID#AAAAT2qEN2I
bulldog    (2022-01-11 21:47:06)
US EPA guidance on "Direct emissions from mobile combustion sources" Table 3</t>
        </r>
      </text>
    </comment>
    <comment ref="F156" authorId="0" shapeId="0" xr:uid="{00000000-0006-0000-0800-0000EB010000}">
      <text>
        <r>
          <rPr>
            <sz val="10"/>
            <color rgb="FF000000"/>
            <rFont val="Calibri"/>
            <family val="2"/>
          </rPr>
          <t xml:space="preserve">======
</t>
        </r>
        <r>
          <rPr>
            <sz val="10"/>
            <color rgb="FF000000"/>
            <rFont val="Calibri"/>
            <family val="2"/>
          </rPr>
          <t xml:space="preserve">ID#AAAAT15e_GM
</t>
        </r>
        <r>
          <rPr>
            <sz val="10"/>
            <color rgb="FF000000"/>
            <rFont val="Calibri"/>
            <family val="2"/>
          </rPr>
          <t xml:space="preserve">bulldog    (2022-01-11 21:47:05)
</t>
        </r>
        <r>
          <rPr>
            <sz val="10"/>
            <color rgb="FF000000"/>
            <rFont val="Calibri"/>
            <family val="2"/>
          </rPr>
          <t>US EPA guidance on "Direct emissions from mobile combustion sources" Table 3</t>
        </r>
      </text>
    </comment>
    <comment ref="K156" authorId="0" shapeId="0" xr:uid="{00000000-0006-0000-0800-000091010000}">
      <text>
        <r>
          <rPr>
            <sz val="10"/>
            <color rgb="FF000000"/>
            <rFont val="Calibri"/>
            <family val="2"/>
            <scheme val="minor"/>
          </rPr>
          <t>======
ID#AAAAT2qENSE
     (2022-01-11 21:47:06)
Based on MPG data from Table 5 (On Road Travel - US CH4/N2O factors)</t>
        </r>
      </text>
    </comment>
    <comment ref="O156" authorId="0" shapeId="0" xr:uid="{00000000-0006-0000-0800-00000E020000}">
      <text>
        <r>
          <rPr>
            <sz val="10"/>
            <color rgb="FF000000"/>
            <rFont val="Calibri"/>
            <family val="2"/>
            <scheme val="minor"/>
          </rPr>
          <t>======
ID#AAAAT15e_CY
     (2022-01-11 21:47:05)
Derived by dividing the Fuel Use emission factors (from Table 1) by the MPG (from Table 5)</t>
        </r>
      </text>
    </comment>
    <comment ref="C157" authorId="0" shapeId="0" xr:uid="{00000000-0006-0000-0800-0000EE000000}">
      <text>
        <r>
          <rPr>
            <sz val="10"/>
            <color rgb="FF000000"/>
            <rFont val="Calibri"/>
            <family val="2"/>
            <scheme val="minor"/>
          </rPr>
          <t>======
ID#AAAAT2qENkw
bulldog    (2022-01-11 21:47:06)
US EPA guidance on "Direct emissions from mobile combustion sources" Table 3</t>
        </r>
      </text>
    </comment>
    <comment ref="F157" authorId="0" shapeId="0" xr:uid="{00000000-0006-0000-0800-00002C010000}">
      <text>
        <r>
          <rPr>
            <sz val="10"/>
            <color rgb="FF000000"/>
            <rFont val="Calibri"/>
            <family val="2"/>
            <scheme val="minor"/>
          </rPr>
          <t>======
ID#AAAAT2qENdg
bulldog    (2022-01-11 21:47:06)
US EPA guidance on "Direct emissions from mobile combustion sources" Table 3</t>
        </r>
      </text>
    </comment>
    <comment ref="K157" authorId="0" shapeId="0" xr:uid="{00000000-0006-0000-0800-0000CD010000}">
      <text>
        <r>
          <rPr>
            <sz val="10"/>
            <color rgb="FF000000"/>
            <rFont val="Calibri"/>
            <family val="2"/>
            <scheme val="minor"/>
          </rPr>
          <t>======
ID#AAAAT15e_J0
     (2022-01-11 21:47:06)
Based on MPG data from Table 5 (On Road Travel - US CH4/N2O factors)</t>
        </r>
      </text>
    </comment>
    <comment ref="O157" authorId="0" shapeId="0" xr:uid="{00000000-0006-0000-0800-0000D1000000}">
      <text>
        <r>
          <rPr>
            <sz val="10"/>
            <color rgb="FF000000"/>
            <rFont val="Calibri"/>
            <family val="2"/>
            <scheme val="minor"/>
          </rPr>
          <t>======
ID#AAAAT2qENoE
     (2022-01-11 21:47:06)
Derived by dividing the Fuel Use emission factors (from Table 1) by the MPG (from Table 5)</t>
        </r>
      </text>
    </comment>
    <comment ref="C158" authorId="0" shapeId="0" xr:uid="{00000000-0006-0000-0800-0000D9000000}">
      <text>
        <r>
          <rPr>
            <sz val="10"/>
            <color rgb="FF000000"/>
            <rFont val="Calibri"/>
            <family val="2"/>
            <scheme val="minor"/>
          </rPr>
          <t>======
ID#AAAAT2qENnA
bulldog    (2022-01-11 21:47:06)
US EPA guidance on "Direct emissions from mobile combustion sources" Table 3</t>
        </r>
      </text>
    </comment>
    <comment ref="F158" authorId="0" shapeId="0" xr:uid="{00000000-0006-0000-0800-0000DE010000}">
      <text>
        <r>
          <rPr>
            <sz val="10"/>
            <color rgb="FF000000"/>
            <rFont val="Calibri"/>
            <family val="2"/>
            <scheme val="minor"/>
          </rPr>
          <t>======
ID#AAAAT15e_H4
bulldog    (2022-01-11 21:47:06)
US EPA guidance on "Direct emissions from mobile combustion sources" Table 3</t>
        </r>
      </text>
    </comment>
    <comment ref="K158" authorId="0" shapeId="0" xr:uid="{00000000-0006-0000-0800-00000D000000}">
      <text>
        <r>
          <rPr>
            <sz val="10"/>
            <color rgb="FF000000"/>
            <rFont val="Calibri"/>
            <family val="2"/>
            <scheme val="minor"/>
          </rPr>
          <t>======
ID#AAAAT2qEOCY
     (2022-01-11 21:47:06)
Based on MPG data from Table 5 (On Road Travel - US CH4/N2O factors)</t>
        </r>
      </text>
    </comment>
    <comment ref="O158" authorId="0" shapeId="0" xr:uid="{00000000-0006-0000-0800-000069010000}">
      <text>
        <r>
          <rPr>
            <sz val="10"/>
            <color rgb="FF000000"/>
            <rFont val="Calibri"/>
            <family val="2"/>
            <scheme val="minor"/>
          </rPr>
          <t>======
ID#AAAAT2qENW4
     (2022-01-11 21:47:06)
Derived by dividing the Fuel Use emission factors (from Table 1) by the MPG (from Table 5)</t>
        </r>
      </text>
    </comment>
    <comment ref="C159" authorId="0" shapeId="0" xr:uid="{00000000-0006-0000-0800-000006010000}">
      <text>
        <r>
          <rPr>
            <sz val="10"/>
            <color rgb="FF000000"/>
            <rFont val="Calibri"/>
            <family val="2"/>
            <scheme val="minor"/>
          </rPr>
          <t>======
ID#AAAAT2qENhw
bulldog    (2022-01-11 21:47:06)
US EPA guidance on "Direct emissions from mobile combustion sources" Table 3</t>
        </r>
      </text>
    </comment>
    <comment ref="F159" authorId="0" shapeId="0" xr:uid="{00000000-0006-0000-0800-000051010000}">
      <text>
        <r>
          <rPr>
            <sz val="10"/>
            <color rgb="FF000000"/>
            <rFont val="Calibri"/>
            <family val="2"/>
            <scheme val="minor"/>
          </rPr>
          <t>======
ID#AAAAT2qENZE
bulldog    (2022-01-11 21:47:06)
US EPA guidance on "Direct emissions from mobile combustion sources" Table 3</t>
        </r>
      </text>
    </comment>
    <comment ref="K159" authorId="0" shapeId="0" xr:uid="{00000000-0006-0000-0800-000050000000}">
      <text>
        <r>
          <rPr>
            <sz val="10"/>
            <color rgb="FF000000"/>
            <rFont val="Calibri"/>
            <family val="2"/>
            <scheme val="minor"/>
          </rPr>
          <t>======
ID#AAAAT2qEN5M
     (2022-01-11 21:47:06)
Based on MPG data from Table 5 (On Road Travel - US CH4/N2O factors)</t>
        </r>
      </text>
    </comment>
    <comment ref="O159" authorId="0" shapeId="0" xr:uid="{00000000-0006-0000-0800-0000C9010000}">
      <text>
        <r>
          <rPr>
            <sz val="10"/>
            <color rgb="FF000000"/>
            <rFont val="Calibri"/>
            <family val="2"/>
            <scheme val="minor"/>
          </rPr>
          <t>======
ID#AAAAT15e_KE
     (2022-01-11 21:47:06)
Derived by dividing the Fuel Use emission factors (from Table 1) by the MPG (from Table 5)</t>
        </r>
      </text>
    </comment>
    <comment ref="C160" authorId="0" shapeId="0" xr:uid="{00000000-0006-0000-0800-000058000000}">
      <text>
        <r>
          <rPr>
            <sz val="10"/>
            <color rgb="FF000000"/>
            <rFont val="Calibri"/>
            <family val="2"/>
            <scheme val="minor"/>
          </rPr>
          <t>======
ID#AAAAT2qEN4A
bulldog    (2022-01-11 21:47:06)
US EPA guidance on "Direct emissions from mobile combustion sources" Table 3</t>
        </r>
      </text>
    </comment>
    <comment ref="F160" authorId="0" shapeId="0" xr:uid="{00000000-0006-0000-0800-0000FB000000}">
      <text>
        <r>
          <rPr>
            <sz val="10"/>
            <color rgb="FF000000"/>
            <rFont val="Calibri"/>
            <family val="2"/>
            <scheme val="minor"/>
          </rPr>
          <t>======
ID#AAAAT2qENjs
bulldog    (2022-01-11 21:47:06)
US EPA guidance on "Direct emissions from mobile combustion sources" Table 3</t>
        </r>
      </text>
    </comment>
    <comment ref="K160" authorId="0" shapeId="0" xr:uid="{00000000-0006-0000-0800-0000E9010000}">
      <text>
        <r>
          <rPr>
            <sz val="10"/>
            <color rgb="FF000000"/>
            <rFont val="Calibri"/>
            <family val="2"/>
            <scheme val="minor"/>
          </rPr>
          <t>======
ID#AAAAT15e_GQ
     (2022-01-11 21:47:05)
Based on MPG data from Table 5 (On Road Travel - US CH4/N2O factors)</t>
        </r>
      </text>
    </comment>
    <comment ref="O160" authorId="0" shapeId="0" xr:uid="{00000000-0006-0000-0800-0000CA010000}">
      <text>
        <r>
          <rPr>
            <sz val="10"/>
            <color rgb="FF000000"/>
            <rFont val="Calibri"/>
            <family val="2"/>
            <scheme val="minor"/>
          </rPr>
          <t>======
ID#AAAAT15e_KA
     (2022-01-11 21:47:06)
Derived by dividing the Fuel Use emission factors (from Table 1) by the MPG (from Table 5)</t>
        </r>
      </text>
    </comment>
    <comment ref="C161" authorId="0" shapeId="0" xr:uid="{00000000-0006-0000-0800-0000F4000000}">
      <text>
        <r>
          <rPr>
            <sz val="10"/>
            <color rgb="FF000000"/>
            <rFont val="Calibri"/>
            <family val="2"/>
            <scheme val="minor"/>
          </rPr>
          <t>======
ID#AAAAT2qENkU
     (2022-01-11 21:47:06)
US EPA guidance on "Direct emissions from mobile combustion sources" Table 3</t>
        </r>
      </text>
    </comment>
    <comment ref="F161" authorId="0" shapeId="0" xr:uid="{00000000-0006-0000-0800-000005000000}">
      <text>
        <r>
          <rPr>
            <sz val="10"/>
            <color rgb="FF000000"/>
            <rFont val="Calibri"/>
            <family val="2"/>
            <scheme val="minor"/>
          </rPr>
          <t>======
ID#AAAAT2qEODY
     (2022-01-11 21:47:06)
US EPA guidance on "Direct emissions from mobile combustion sources" Table 3</t>
        </r>
      </text>
    </comment>
    <comment ref="K161" authorId="0" shapeId="0" xr:uid="{00000000-0006-0000-0800-000009020000}">
      <text>
        <r>
          <rPr>
            <sz val="10"/>
            <color rgb="FF000000"/>
            <rFont val="Calibri"/>
            <family val="2"/>
            <scheme val="minor"/>
          </rPr>
          <t>======
ID#AAAAT15e_DA
     (2022-01-11 21:47:05)
Based on MPG data from Table 5 (On Road Travel - US CH4/N2O factors)</t>
        </r>
      </text>
    </comment>
    <comment ref="O161" authorId="0" shapeId="0" xr:uid="{00000000-0006-0000-0800-00000F010000}">
      <text>
        <r>
          <rPr>
            <sz val="10"/>
            <color rgb="FF000000"/>
            <rFont val="Calibri"/>
            <family val="2"/>
            <scheme val="minor"/>
          </rPr>
          <t>======
ID#AAAAT2qENgs
     (2022-01-11 21:47:06)
Derived by dividing the Fuel Use emission factors (from Table 1) by the MPG (from Table 5)</t>
        </r>
      </text>
    </comment>
    <comment ref="C162" authorId="0" shapeId="0" xr:uid="{00000000-0006-0000-0800-00003C010000}">
      <text>
        <r>
          <rPr>
            <sz val="10"/>
            <color rgb="FF000000"/>
            <rFont val="Calibri"/>
            <family val="2"/>
            <scheme val="minor"/>
          </rPr>
          <t>======
ID#AAAAT2qENb4
     (2022-01-11 21:47:06)
Table A-7, US EPA "Direct emisisons from mobile combustion sources"</t>
        </r>
      </text>
    </comment>
    <comment ref="F162" authorId="0" shapeId="0" xr:uid="{00000000-0006-0000-0800-0000C8010000}">
      <text>
        <r>
          <rPr>
            <sz val="10"/>
            <color rgb="FF000000"/>
            <rFont val="Calibri"/>
            <family val="2"/>
            <scheme val="minor"/>
          </rPr>
          <t>======
ID#AAAAT15e_KI
bulldog    (2022-01-11 21:47:06)
Table A-7, US EPA "Direct emisisons from mobile combustion sources"</t>
        </r>
      </text>
    </comment>
    <comment ref="K162" authorId="0" shapeId="0" xr:uid="{00000000-0006-0000-0800-00008D010000}">
      <text>
        <r>
          <rPr>
            <sz val="10"/>
            <color rgb="FF000000"/>
            <rFont val="Calibri"/>
            <family val="2"/>
            <scheme val="minor"/>
          </rPr>
          <t>======
ID#AAAAT2qENSU
     (2022-01-11 21:47:06)
Based on MPG data from Table 5 (On Road Travel - US CH4/N2O factors)</t>
        </r>
      </text>
    </comment>
    <comment ref="C163" authorId="0" shapeId="0" xr:uid="{00000000-0006-0000-0800-0000D7010000}">
      <text>
        <r>
          <rPr>
            <sz val="10"/>
            <color rgb="FF000000"/>
            <rFont val="Calibri"/>
            <family val="2"/>
            <scheme val="minor"/>
          </rPr>
          <t>======
ID#AAAAT15e_Is
bulldog    (2022-01-11 21:47:06)
Table A-7, US EPA "Direct emisisons from mobile combustion sources"</t>
        </r>
      </text>
    </comment>
    <comment ref="F163" authorId="0" shapeId="0" xr:uid="{00000000-0006-0000-0800-000036010000}">
      <text>
        <r>
          <rPr>
            <sz val="10"/>
            <color rgb="FF000000"/>
            <rFont val="Calibri"/>
            <family val="2"/>
            <scheme val="minor"/>
          </rPr>
          <t>======
ID#AAAAT2qENcg
bulldog    (2022-01-11 21:47:06)
Table A-7, US EPA "Direct emisisons from mobile combustion sources"</t>
        </r>
      </text>
    </comment>
    <comment ref="K163" authorId="0" shapeId="0" xr:uid="{00000000-0006-0000-0800-0000D2010000}">
      <text>
        <r>
          <rPr>
            <sz val="10"/>
            <color rgb="FF000000"/>
            <rFont val="Calibri"/>
            <family val="2"/>
            <scheme val="minor"/>
          </rPr>
          <t>======
ID#AAAAT15e_JI
     (2022-01-11 21:47:06)
Based on MPG data from Table 5 (On Road Travel - US CH4/N2O factors)</t>
        </r>
      </text>
    </comment>
    <comment ref="O163" authorId="0" shapeId="0" xr:uid="{00000000-0006-0000-0800-000027000000}">
      <text>
        <r>
          <rPr>
            <sz val="10"/>
            <color rgb="FF000000"/>
            <rFont val="Calibri"/>
            <family val="2"/>
            <scheme val="minor"/>
          </rPr>
          <t>======
ID#AAAAT2qEN-c
     (2022-01-11 21:47:06)
Derived by dividing the Fuel Use emission factors (from Table 1) by the MPG (from Table 5)</t>
        </r>
      </text>
    </comment>
    <comment ref="C164" authorId="0" shapeId="0" xr:uid="{00000000-0006-0000-0800-000071010000}">
      <text>
        <r>
          <rPr>
            <sz val="10"/>
            <color rgb="FF000000"/>
            <rFont val="Calibri"/>
            <family val="2"/>
            <scheme val="minor"/>
          </rPr>
          <t>======
ID#AAAAT2qENVw
bulldog    (2022-01-11 21:47:06)
Table A-7, US EPA "Direct emisisons from mobile combustion sources"</t>
        </r>
      </text>
    </comment>
    <comment ref="F164" authorId="0" shapeId="0" xr:uid="{00000000-0006-0000-0800-00009A000000}">
      <text>
        <r>
          <rPr>
            <sz val="10"/>
            <color rgb="FF000000"/>
            <rFont val="Calibri"/>
            <family val="2"/>
            <scheme val="minor"/>
          </rPr>
          <t>======
ID#AAAAT2qENvk
bulldog    (2022-01-11 21:47:06)
Table A-7, US EPA "Direct emisisons from mobile combustion sources"</t>
        </r>
      </text>
    </comment>
    <comment ref="K164" authorId="0" shapeId="0" xr:uid="{00000000-0006-0000-0800-000076000000}">
      <text>
        <r>
          <rPr>
            <sz val="10"/>
            <color rgb="FF000000"/>
            <rFont val="Calibri"/>
            <family val="2"/>
            <scheme val="minor"/>
          </rPr>
          <t>======
ID#AAAAT2qENzo
     (2022-01-11 21:47:06)
Based on MPG data from Table 5 (On Road Travel - US CH4/N2O factors)</t>
        </r>
      </text>
    </comment>
    <comment ref="O164" authorId="0" shapeId="0" xr:uid="{00000000-0006-0000-0800-000027010000}">
      <text>
        <r>
          <rPr>
            <sz val="10"/>
            <color rgb="FF000000"/>
            <rFont val="Calibri"/>
            <family val="2"/>
            <scheme val="minor"/>
          </rPr>
          <t>======
ID#AAAAT2qENeg
     (2022-01-11 21:47:06)
Derived by dividing the Fuel Use emission factors (from Table 1) by the MPG (from Table 5)</t>
        </r>
      </text>
    </comment>
    <comment ref="C165" authorId="0" shapeId="0" xr:uid="{00000000-0006-0000-0800-0000A0000000}">
      <text>
        <r>
          <rPr>
            <sz val="10"/>
            <color rgb="FF000000"/>
            <rFont val="Calibri"/>
            <family val="2"/>
            <scheme val="minor"/>
          </rPr>
          <t>======
ID#AAAAT2qENuw
bulldog    (2022-01-11 21:47:06)
Table A-7, US EPA "Direct emisisons from mobile combustion sources"</t>
        </r>
      </text>
    </comment>
    <comment ref="F165" authorId="0" shapeId="0" xr:uid="{00000000-0006-0000-0800-000053010000}">
      <text>
        <r>
          <rPr>
            <sz val="10"/>
            <color rgb="FF000000"/>
            <rFont val="Calibri"/>
            <family val="2"/>
            <scheme val="minor"/>
          </rPr>
          <t>======
ID#AAAAT2qENY4
bulldog    (2022-01-11 21:47:06)
Table A-7, US EPA "Direct emisisons from mobile combustion sources"</t>
        </r>
      </text>
    </comment>
    <comment ref="K165" authorId="0" shapeId="0" xr:uid="{00000000-0006-0000-0800-00001A010000}">
      <text>
        <r>
          <rPr>
            <sz val="10"/>
            <color rgb="FF000000"/>
            <rFont val="Calibri"/>
            <family val="2"/>
            <scheme val="minor"/>
          </rPr>
          <t>======
ID#AAAAT2qENfw
     (2022-01-11 21:47:06)
Based on MPG data from Table 5 (On Road Travel - US CH4/N2O factors)</t>
        </r>
      </text>
    </comment>
    <comment ref="P165" authorId="0" shapeId="0" xr:uid="{00000000-0006-0000-0800-0000FC000000}">
      <text>
        <r>
          <rPr>
            <sz val="10"/>
            <color rgb="FF000000"/>
            <rFont val="Calibri"/>
            <family val="2"/>
            <scheme val="minor"/>
          </rPr>
          <t>======
ID#AAAAT2qENjQ
     (2022-01-11 21:47:06)
Derived by dividing the Fuel Use emission factors (from Table 1) by the MPG (from Table 5)</t>
        </r>
      </text>
    </comment>
    <comment ref="C166" authorId="0" shapeId="0" xr:uid="{00000000-0006-0000-0800-0000CC000000}">
      <text>
        <r>
          <rPr>
            <sz val="10"/>
            <color rgb="FF000000"/>
            <rFont val="Calibri"/>
            <family val="2"/>
            <scheme val="minor"/>
          </rPr>
          <t>======
ID#AAAAT2qENok
bulldog    (2022-01-11 21:47:06)
US EPA guidance on "Optional emisisons from …", Table 5.</t>
        </r>
      </text>
    </comment>
    <comment ref="F166" authorId="0" shapeId="0" xr:uid="{00000000-0006-0000-0800-0000A5010000}">
      <text>
        <r>
          <rPr>
            <sz val="10"/>
            <color rgb="FF000000"/>
            <rFont val="Calibri"/>
            <family val="2"/>
            <scheme val="minor"/>
          </rPr>
          <t>======
ID#AAAAT2mnGOA
bulldog    (2022-01-11 21:47:06)
US EPA guidance on "Optional emisisons from …", Table 5.</t>
        </r>
      </text>
    </comment>
    <comment ref="K166" authorId="0" shapeId="0" xr:uid="{00000000-0006-0000-0800-0000EE010000}">
      <text>
        <r>
          <rPr>
            <sz val="10"/>
            <color rgb="FF000000"/>
            <rFont val="Calibri"/>
            <family val="2"/>
            <scheme val="minor"/>
          </rPr>
          <t>======
ID#AAAAT15e_F4
     (2022-01-11 21:47:05)
US EPA guidance on "Optional emisisons from …", Table 5.</t>
        </r>
      </text>
    </comment>
    <comment ref="C167" authorId="0" shapeId="0" xr:uid="{00000000-0006-0000-0800-000023000000}">
      <text>
        <r>
          <rPr>
            <sz val="10"/>
            <color rgb="FF000000"/>
            <rFont val="Calibri"/>
            <family val="2"/>
            <scheme val="minor"/>
          </rPr>
          <t>======
ID#AAAAT2qEN_o
bulldog    (2022-01-11 21:47:06)
Table A-1, US EPA" Direct Emissions from mobile combustion sources"</t>
        </r>
      </text>
    </comment>
    <comment ref="F167" authorId="0" shapeId="0" xr:uid="{00000000-0006-0000-0800-00007B000000}">
      <text>
        <r>
          <rPr>
            <sz val="10"/>
            <color rgb="FF000000"/>
            <rFont val="Calibri"/>
            <family val="2"/>
            <scheme val="minor"/>
          </rPr>
          <t>======
ID#AAAAT2qENzM
bulldog    (2022-01-11 21:47:06)
Table A-1, US EPA" Direct Emissions from mobile combustion sources"</t>
        </r>
      </text>
    </comment>
    <comment ref="K167" authorId="0" shapeId="0" xr:uid="{00000000-0006-0000-0800-000072000000}">
      <text>
        <r>
          <rPr>
            <sz val="10"/>
            <color rgb="FF000000"/>
            <rFont val="Calibri"/>
            <family val="2"/>
            <scheme val="minor"/>
          </rPr>
          <t>======
ID#AAAAT2qEN0s
     (2022-01-11 21:47:06)
Based on MPG data from Table 5 (On Road Travel - US CH4/N2O factors)</t>
        </r>
      </text>
    </comment>
    <comment ref="O167" authorId="0" shapeId="0" xr:uid="{00000000-0006-0000-0800-000033000000}">
      <text>
        <r>
          <rPr>
            <sz val="10"/>
            <color rgb="FF000000"/>
            <rFont val="Calibri"/>
            <family val="2"/>
            <scheme val="minor"/>
          </rPr>
          <t>======
ID#AAAAT2qEN88
     (2022-01-11 21:47:06)
Derived by dividing the Fuel Use emission factors (from Table 1) by the MPG (from Table 5)</t>
        </r>
      </text>
    </comment>
    <comment ref="C168" authorId="0" shapeId="0" xr:uid="{00000000-0006-0000-0800-000049010000}">
      <text>
        <r>
          <rPr>
            <sz val="10"/>
            <color rgb="FF000000"/>
            <rFont val="Calibri"/>
            <family val="2"/>
            <scheme val="minor"/>
          </rPr>
          <t>======
ID#AAAAT2qENas
bulldog    (2022-01-11 21:47:06)
Table A-1, US EPA" Direct Emissions from mobile combustion sources"</t>
        </r>
      </text>
    </comment>
    <comment ref="F168" authorId="0" shapeId="0" xr:uid="{00000000-0006-0000-0800-00002E010000}">
      <text>
        <r>
          <rPr>
            <sz val="10"/>
            <color rgb="FF000000"/>
            <rFont val="Calibri"/>
            <family val="2"/>
            <scheme val="minor"/>
          </rPr>
          <t>======
ID#AAAAT2qENdQ
bulldog    (2022-01-11 21:47:06)
Table A-1, US EPA" Direct Emissions from mobile combustion sources"</t>
        </r>
      </text>
    </comment>
    <comment ref="K168" authorId="0" shapeId="0" xr:uid="{00000000-0006-0000-0800-000084000000}">
      <text>
        <r>
          <rPr>
            <sz val="10"/>
            <color rgb="FF000000"/>
            <rFont val="Calibri"/>
            <family val="2"/>
            <scheme val="minor"/>
          </rPr>
          <t>======
ID#AAAAT2qENx0
     (2022-01-11 21:47:06)
Based on MPG data from Table 5 (On Road Travel - US CH4/N2O factors)</t>
        </r>
      </text>
    </comment>
    <comment ref="O168" authorId="0" shapeId="0" xr:uid="{00000000-0006-0000-0800-000018010000}">
      <text>
        <r>
          <rPr>
            <sz val="10"/>
            <color rgb="FF000000"/>
            <rFont val="Calibri"/>
            <family val="2"/>
            <scheme val="minor"/>
          </rPr>
          <t>======
ID#AAAAT2qENf8
     (2022-01-11 21:47:06)
Derived by dividing the Fuel Use emission factors (from Table 1) by the MPG (from Table 5)</t>
        </r>
      </text>
    </comment>
    <comment ref="C169" authorId="0" shapeId="0" xr:uid="{00000000-0006-0000-0800-00004F000000}">
      <text>
        <r>
          <rPr>
            <sz val="10"/>
            <color rgb="FF000000"/>
            <rFont val="Calibri"/>
            <family val="2"/>
            <scheme val="minor"/>
          </rPr>
          <t>======
ID#AAAAT2qEN5Q
bulldog    (2022-01-11 21:47:06)
From Table 1 of the US EPA guidance 'Optional Emissions from …Transport"</t>
        </r>
      </text>
    </comment>
    <comment ref="F169" authorId="0" shapeId="0" xr:uid="{00000000-0006-0000-0800-00000C010000}">
      <text>
        <r>
          <rPr>
            <sz val="10"/>
            <color rgb="FF000000"/>
            <rFont val="Calibri"/>
            <family val="2"/>
            <scheme val="minor"/>
          </rPr>
          <t>======
ID#AAAAT2qENhA
bulldog    (2022-01-11 21:47:06)
From Table 1 of the US EPA guidance 'Optional Emissions from …Transport"</t>
        </r>
      </text>
    </comment>
    <comment ref="K169" authorId="0" shapeId="0" xr:uid="{00000000-0006-0000-0800-00002F010000}">
      <text>
        <r>
          <rPr>
            <sz val="10"/>
            <color rgb="FF000000"/>
            <rFont val="Calibri"/>
            <family val="2"/>
            <scheme val="minor"/>
          </rPr>
          <t>======
ID#AAAAT2qENdI
     (2022-01-11 21:47:06)
Based on MPG data from Table 5 (On Road Travel - US CH4/N2O factors)</t>
        </r>
      </text>
    </comment>
    <comment ref="O169" authorId="0" shapeId="0" xr:uid="{00000000-0006-0000-0800-000010010000}">
      <text>
        <r>
          <rPr>
            <sz val="10"/>
            <color rgb="FF000000"/>
            <rFont val="Calibri"/>
            <family val="2"/>
            <scheme val="minor"/>
          </rPr>
          <t>======
ID#AAAAT2qENgw
     (2022-01-11 21:47:06)
Derived by dividing the Fuel Use emission factors (from Table 1) by the MPG (from Table 5)</t>
        </r>
      </text>
    </comment>
    <comment ref="C174" authorId="0" shapeId="0" xr:uid="{00000000-0006-0000-0800-0000E4000000}">
      <text>
        <r>
          <rPr>
            <sz val="10"/>
            <color rgb="FF000000"/>
            <rFont val="Calibri"/>
            <family val="2"/>
            <scheme val="minor"/>
          </rPr>
          <t>======
ID#AAAAT2qENls
bulldog    (2022-01-11 21:47:06)
UK DEFRA, October 2010, Table 6b</t>
        </r>
      </text>
    </comment>
    <comment ref="C175" authorId="0" shapeId="0" xr:uid="{00000000-0006-0000-0800-000046000000}">
      <text>
        <r>
          <rPr>
            <sz val="10"/>
            <color rgb="FF000000"/>
            <rFont val="Calibri"/>
            <family val="2"/>
            <scheme val="minor"/>
          </rPr>
          <t>======
ID#AAAAT2qEN6c
bulldog    (2022-01-11 21:47:06)
UK DEFRA, October 2010, Table 6b</t>
        </r>
      </text>
    </comment>
    <comment ref="C176" authorId="0" shapeId="0" xr:uid="{00000000-0006-0000-0800-000019000000}">
      <text>
        <r>
          <rPr>
            <sz val="10"/>
            <color rgb="FF000000"/>
            <rFont val="Calibri"/>
            <family val="2"/>
            <scheme val="minor"/>
          </rPr>
          <t>======
ID#AAAAT2qEOBE
bulldog    (2022-01-11 21:47:06)
UK DEFRA, October 2010, Table 6b</t>
        </r>
      </text>
    </comment>
    <comment ref="C177" authorId="0" shapeId="0" xr:uid="{00000000-0006-0000-0800-000021010000}">
      <text>
        <r>
          <rPr>
            <sz val="10"/>
            <color rgb="FF000000"/>
            <rFont val="Calibri"/>
            <family val="2"/>
            <scheme val="minor"/>
          </rPr>
          <t>======
ID#AAAAT2qENfQ
bulldog    (2022-01-11 21:47:06)
UK DEFRA, October 2010, Table 6b</t>
        </r>
      </text>
    </comment>
    <comment ref="C178" authorId="0" shapeId="0" xr:uid="{00000000-0006-0000-0800-00004D010000}">
      <text>
        <r>
          <rPr>
            <sz val="10"/>
            <color rgb="FF000000"/>
            <rFont val="Calibri"/>
            <family val="2"/>
            <scheme val="minor"/>
          </rPr>
          <t>======
ID#AAAAT2qENZ0
bulldog    (2022-01-11 21:47:06)
UK DEFRA, October 2010, Table 6c</t>
        </r>
      </text>
    </comment>
    <comment ref="C179" authorId="0" shapeId="0" xr:uid="{00000000-0006-0000-0800-00007B010000}">
      <text>
        <r>
          <rPr>
            <sz val="10"/>
            <color rgb="FF000000"/>
            <rFont val="Calibri"/>
            <family val="2"/>
            <scheme val="minor"/>
          </rPr>
          <t>======
ID#AAAAT2qENUU
bulldog    (2022-01-11 21:47:06)
UK DEFRA, October 2010, Table 6c</t>
        </r>
      </text>
    </comment>
    <comment ref="C180" authorId="0" shapeId="0" xr:uid="{00000000-0006-0000-0800-000004020000}">
      <text>
        <r>
          <rPr>
            <sz val="10"/>
            <color rgb="FF000000"/>
            <rFont val="Calibri"/>
            <family val="2"/>
            <scheme val="minor"/>
          </rPr>
          <t>======
ID#AAAAT15e_DY
bulldog    (2022-01-11 21:47:05)
UK DEFRA, October 2010, Table 6c</t>
        </r>
      </text>
    </comment>
    <comment ref="C181" authorId="0" shapeId="0" xr:uid="{00000000-0006-0000-0800-0000C9000000}">
      <text>
        <r>
          <rPr>
            <sz val="10"/>
            <color rgb="FF000000"/>
            <rFont val="Calibri"/>
            <family val="2"/>
            <scheme val="minor"/>
          </rPr>
          <t>======
ID#AAAAT2qENpE
bulldog    (2022-01-11 21:47:06)
UK DEFRA, October 2010, Table 6c</t>
        </r>
      </text>
    </comment>
    <comment ref="C182" authorId="0" shapeId="0" xr:uid="{00000000-0006-0000-0800-0000B4000000}">
      <text>
        <r>
          <rPr>
            <sz val="10"/>
            <color rgb="FF000000"/>
            <rFont val="Calibri"/>
            <family val="2"/>
            <scheme val="minor"/>
          </rPr>
          <t>======
ID#AAAAT2qENsU
bulldog    (2022-01-11 21:47:06)
UK DEFRA, October 2010, Table 6c</t>
        </r>
      </text>
    </comment>
    <comment ref="C183" authorId="0" shapeId="0" xr:uid="{00000000-0006-0000-0800-00003A000000}">
      <text>
        <r>
          <rPr>
            <sz val="10"/>
            <color rgb="FF000000"/>
            <rFont val="Calibri"/>
            <family val="2"/>
            <scheme val="minor"/>
          </rPr>
          <t>======
ID#AAAAT2qEN8A
bulldog    (2022-01-11 21:47:06)
UK DEFRA, October 2010, Table 6c</t>
        </r>
      </text>
    </comment>
    <comment ref="C184" authorId="0" shapeId="0" xr:uid="{00000000-0006-0000-0800-0000C1000000}">
      <text>
        <r>
          <rPr>
            <sz val="10"/>
            <color rgb="FF000000"/>
            <rFont val="Calibri"/>
            <family val="2"/>
            <scheme val="minor"/>
          </rPr>
          <t>======
ID#AAAAT2qENqc
bulldog    (2022-01-11 21:47:06)
UK DEFRA, October 2010, Table 6c</t>
        </r>
      </text>
    </comment>
    <comment ref="C188" authorId="0" shapeId="0" xr:uid="{00000000-0006-0000-0800-000055010000}">
      <text>
        <r>
          <rPr>
            <sz val="10"/>
            <color rgb="FF000000"/>
            <rFont val="Calibri"/>
            <family val="2"/>
            <scheme val="minor"/>
          </rPr>
          <t>======
ID#AAAAT2qENYw
bulldog    (2022-01-11 21:47:06)
UK DEFRA, October 2010, Table 6c</t>
        </r>
      </text>
    </comment>
    <comment ref="C189" authorId="0" shapeId="0" xr:uid="{00000000-0006-0000-0800-0000D0000000}">
      <text>
        <r>
          <rPr>
            <sz val="10"/>
            <color rgb="FF000000"/>
            <rFont val="Calibri"/>
            <family val="2"/>
            <scheme val="minor"/>
          </rPr>
          <t>======
ID#AAAAT2qENoM
bulldog    (2022-01-11 21:47:06)
UK DEFRA, October 2010, Table 6c</t>
        </r>
      </text>
    </comment>
    <comment ref="C190" authorId="0" shapeId="0" xr:uid="{00000000-0006-0000-0800-000006000000}">
      <text>
        <r>
          <rPr>
            <sz val="10"/>
            <color rgb="FF000000"/>
            <rFont val="Calibri"/>
            <family val="2"/>
            <scheme val="minor"/>
          </rPr>
          <t>======
ID#AAAAT2qEODQ
bulldog    (2022-01-11 21:47:06)
UK DEFRA, October 2010, Table 6c</t>
        </r>
      </text>
    </comment>
    <comment ref="C191" authorId="0" shapeId="0" xr:uid="{00000000-0006-0000-0800-000061000000}">
      <text>
        <r>
          <rPr>
            <sz val="10"/>
            <color rgb="FF000000"/>
            <rFont val="Calibri"/>
            <family val="2"/>
            <scheme val="minor"/>
          </rPr>
          <t>======
ID#AAAAT2qEN2w
bulldog    (2022-01-11 21:47:06)
UK DEFRA, October 2010, Table 6i</t>
        </r>
      </text>
    </comment>
    <comment ref="C192" authorId="0" shapeId="0" xr:uid="{00000000-0006-0000-0800-00003B010000}">
      <text>
        <r>
          <rPr>
            <sz val="10"/>
            <color rgb="FF000000"/>
            <rFont val="Calibri"/>
            <family val="2"/>
            <scheme val="minor"/>
          </rPr>
          <t>======
ID#AAAAT2qENb8
bulldog    (2022-01-11 21:47:06)
UK DEFRA, October 2010, Table 6i</t>
        </r>
      </text>
    </comment>
    <comment ref="C193" authorId="0" shapeId="0" xr:uid="{00000000-0006-0000-0800-00008D000000}">
      <text>
        <r>
          <rPr>
            <sz val="10"/>
            <color rgb="FF000000"/>
            <rFont val="Calibri"/>
            <family val="2"/>
            <scheme val="minor"/>
          </rPr>
          <t>======
ID#AAAAT2qENww
bulldog    (2022-01-11 21:47:06)
UK DEFRA, October 2010, Table 6i</t>
        </r>
      </text>
    </comment>
    <comment ref="C195" authorId="0" shapeId="0" xr:uid="{00000000-0006-0000-0800-00006B000000}">
      <text>
        <r>
          <rPr>
            <sz val="10"/>
            <color rgb="FF000000"/>
            <rFont val="Calibri"/>
            <family val="2"/>
            <scheme val="minor"/>
          </rPr>
          <t>======
ID#AAAAT2qEN1g
bulldog    (2022-01-11 21:47:06)
UK DEFRA, October 2010, Table 6i</t>
        </r>
      </text>
    </comment>
    <comment ref="C196" authorId="0" shapeId="0" xr:uid="{00000000-0006-0000-0800-0000A4000000}">
      <text>
        <r>
          <rPr>
            <sz val="10"/>
            <color rgb="FF000000"/>
            <rFont val="Calibri"/>
            <family val="2"/>
            <scheme val="minor"/>
          </rPr>
          <t>======
ID#AAAAT2qENuc
bulldog    (2022-01-11 21:47:06)
UK DEFRA, October 2010, Table 6j</t>
        </r>
      </text>
    </comment>
    <comment ref="C197" authorId="0" shapeId="0" xr:uid="{00000000-0006-0000-0800-0000E3010000}">
      <text>
        <r>
          <rPr>
            <sz val="10"/>
            <color rgb="FF000000"/>
            <rFont val="Calibri"/>
            <family val="2"/>
            <scheme val="minor"/>
          </rPr>
          <t>======
ID#AAAAT15e_HA
bulldog    (2022-01-11 21:47:05)
UK DEFRA, October 2010, Table 6j</t>
        </r>
      </text>
    </comment>
    <comment ref="C198" authorId="0" shapeId="0" xr:uid="{00000000-0006-0000-0800-00001B000000}">
      <text>
        <r>
          <rPr>
            <sz val="10"/>
            <color rgb="FF000000"/>
            <rFont val="Calibri"/>
            <family val="2"/>
            <scheme val="minor"/>
          </rPr>
          <t>======
ID#AAAAT2qEOA8
bulldog    (2022-01-11 21:47:06)
UK DEFRA, October 2010, Table 6j</t>
        </r>
      </text>
    </comment>
    <comment ref="C199" authorId="0" shapeId="0" xr:uid="{00000000-0006-0000-0800-000091000000}">
      <text>
        <r>
          <rPr>
            <sz val="10"/>
            <color rgb="FF000000"/>
            <rFont val="Calibri"/>
            <family val="2"/>
            <scheme val="minor"/>
          </rPr>
          <t>======
ID#AAAAT2qENwg
bulldog    (2022-01-11 21:47:06)
UK DEFRA, October 2010, Table 6j</t>
        </r>
      </text>
    </comment>
    <comment ref="C200" authorId="0" shapeId="0" xr:uid="{00000000-0006-0000-0800-000004010000}">
      <text>
        <r>
          <rPr>
            <sz val="10"/>
            <color rgb="FF000000"/>
            <rFont val="Calibri"/>
            <family val="2"/>
            <scheme val="minor"/>
          </rPr>
          <t>======
ID#AAAAT2qENh4
bulldog    (2022-01-11 21:47:06)
Table 7d, UK DEFRA, October 2010 EFs</t>
        </r>
      </text>
    </comment>
    <comment ref="C201" authorId="0" shapeId="0" xr:uid="{00000000-0006-0000-0800-000059000000}">
      <text>
        <r>
          <rPr>
            <sz val="10"/>
            <color rgb="FF000000"/>
            <rFont val="Calibri"/>
            <family val="2"/>
            <scheme val="minor"/>
          </rPr>
          <t>======
ID#AAAAT2qEN30
bulldog    (2022-01-11 21:47:06)
Table 7d, UK DEFRA, October 2010 EFs</t>
        </r>
      </text>
    </comment>
    <comment ref="C202" authorId="0" shapeId="0" xr:uid="{00000000-0006-0000-0800-0000ED010000}">
      <text>
        <r>
          <rPr>
            <sz val="10"/>
            <color rgb="FF000000"/>
            <rFont val="Calibri"/>
            <family val="2"/>
            <scheme val="minor"/>
          </rPr>
          <t>======
ID#AAAAT15e_GE
bulldog    (2022-01-11 21:47:05)
Table 7d, UK DEFRA, October 2010 EFs</t>
        </r>
      </text>
    </comment>
    <comment ref="C203" authorId="0" shapeId="0" xr:uid="{00000000-0006-0000-0800-0000EC000000}">
      <text>
        <r>
          <rPr>
            <sz val="10"/>
            <color rgb="FF000000"/>
            <rFont val="Calibri"/>
            <family val="2"/>
            <scheme val="minor"/>
          </rPr>
          <t>======
ID#AAAAT2qENlE
bulldog    (2022-01-11 21:47:06)
Table 7d, UK DEFRA, October 2010 EFs</t>
        </r>
      </text>
    </comment>
    <comment ref="C204" authorId="0" shapeId="0" xr:uid="{00000000-0006-0000-0800-000093010000}">
      <text>
        <r>
          <rPr>
            <sz val="10"/>
            <color rgb="FF000000"/>
            <rFont val="Calibri"/>
            <family val="2"/>
            <scheme val="minor"/>
          </rPr>
          <t>======
ID#AAAAT2qENRw
bulldog    (2022-01-11 21:47:06)
Table 7d, UK DEFRA, October 2010 EFs</t>
        </r>
      </text>
    </comment>
    <comment ref="C205" authorId="0" shapeId="0" xr:uid="{00000000-0006-0000-0800-000070000000}">
      <text>
        <r>
          <rPr>
            <sz val="10"/>
            <color rgb="FF000000"/>
            <rFont val="Calibri"/>
            <family val="2"/>
            <scheme val="minor"/>
          </rPr>
          <t>======
ID#AAAAT2qEN1A
bulldog    (2022-01-11 21:47:06)
Table 7d, UK DEFRA, October 2010 EFs</t>
        </r>
      </text>
    </comment>
    <comment ref="C206" authorId="0" shapeId="0" xr:uid="{00000000-0006-0000-0800-000066010000}">
      <text>
        <r>
          <rPr>
            <sz val="10"/>
            <color rgb="FF000000"/>
            <rFont val="Calibri"/>
            <family val="2"/>
            <scheme val="minor"/>
          </rPr>
          <t>======
ID#AAAAT2qENXI
bulldog    (2022-01-11 21:47:06)
Table 7d, UK DEFRA, October 2010 EFs</t>
        </r>
      </text>
    </comment>
    <comment ref="C207" authorId="0" shapeId="0" xr:uid="{00000000-0006-0000-0800-0000F5000000}">
      <text>
        <r>
          <rPr>
            <sz val="10"/>
            <color rgb="FF000000"/>
            <rFont val="Calibri"/>
            <family val="2"/>
            <scheme val="minor"/>
          </rPr>
          <t>======
ID#AAAAT2qENkQ
bulldog    (2022-01-11 21:47:06)
Table 7d, UK DEFRA, October 2010 EFs</t>
        </r>
      </text>
    </comment>
    <comment ref="C208" authorId="0" shapeId="0" xr:uid="{00000000-0006-0000-0800-000093000000}">
      <text>
        <r>
          <rPr>
            <sz val="10"/>
            <color rgb="FF000000"/>
            <rFont val="Calibri"/>
            <family val="2"/>
            <scheme val="minor"/>
          </rPr>
          <t>======
ID#AAAAT2qENwQ
bulldog    (2022-01-11 21:47:06)
Table 7d, UK DEFRA, October 2010 EFs</t>
        </r>
      </text>
    </comment>
    <comment ref="C209" authorId="0" shapeId="0" xr:uid="{00000000-0006-0000-0800-00002F000000}">
      <text>
        <r>
          <rPr>
            <sz val="10"/>
            <color rgb="FF000000"/>
            <rFont val="Calibri"/>
            <family val="2"/>
            <scheme val="minor"/>
          </rPr>
          <t>======
ID#AAAAT2qEN9c
bulldog    (2022-01-11 21:47:06)
Table 7d, UK DEFRA, October 2010 EFs</t>
        </r>
      </text>
    </comment>
    <comment ref="C210" authorId="0" shapeId="0" xr:uid="{00000000-0006-0000-0800-00008C010000}">
      <text>
        <r>
          <rPr>
            <sz val="10"/>
            <color rgb="FF000000"/>
            <rFont val="Calibri"/>
            <family val="2"/>
            <scheme val="minor"/>
          </rPr>
          <t>======
ID#AAAAT2qENSg
bulldog    (2022-01-11 21:47:06)
Table 7d, UK DEFRA, October 2010 EFs</t>
        </r>
      </text>
    </comment>
    <comment ref="C211" authorId="0" shapeId="0" xr:uid="{00000000-0006-0000-0800-00009E000000}">
      <text>
        <r>
          <rPr>
            <sz val="10"/>
            <color rgb="FF000000"/>
            <rFont val="Calibri"/>
            <family val="2"/>
            <scheme val="minor"/>
          </rPr>
          <t>======
ID#AAAAT2qENvM
bulldog    (2022-01-11 21:47:06)
Table 7d, UK DEFRA, October 2010 EFs</t>
        </r>
      </text>
    </comment>
    <comment ref="C212" authorId="0" shapeId="0" xr:uid="{00000000-0006-0000-0800-00004C000000}">
      <text>
        <r>
          <rPr>
            <sz val="10"/>
            <color rgb="FF000000"/>
            <rFont val="Calibri"/>
            <family val="2"/>
            <scheme val="minor"/>
          </rPr>
          <t>======
ID#AAAAT2qEN50
bulldog    (2022-01-11 21:47:06)
Table 7d, UK DEFRA, October 2010 EFs</t>
        </r>
      </text>
    </comment>
    <comment ref="C213" authorId="0" shapeId="0" xr:uid="{00000000-0006-0000-0800-0000D3010000}">
      <text>
        <r>
          <rPr>
            <sz val="10"/>
            <color rgb="FF000000"/>
            <rFont val="Calibri"/>
            <family val="2"/>
            <scheme val="minor"/>
          </rPr>
          <t>======
ID#AAAAT15e_JA
bulldog    (2022-01-11 21:47:06)
Table 7d, UK DEFRA, October 2010 EFs</t>
        </r>
      </text>
    </comment>
    <comment ref="C214" authorId="0" shapeId="0" xr:uid="{00000000-0006-0000-0800-0000AF010000}">
      <text>
        <r>
          <rPr>
            <sz val="10"/>
            <color rgb="FF000000"/>
            <rFont val="Calibri"/>
            <family val="2"/>
            <scheme val="minor"/>
          </rPr>
          <t>======
ID#AAAAT2mnGMw
bulldog    (2022-01-11 21:47:06)
Table 7d, UK DEFRA, October 2010 EFs</t>
        </r>
      </text>
    </comment>
    <comment ref="C215" authorId="0" shapeId="0" xr:uid="{00000000-0006-0000-0800-00002A010000}">
      <text>
        <r>
          <rPr>
            <sz val="10"/>
            <color rgb="FF000000"/>
            <rFont val="Calibri"/>
            <family val="2"/>
            <scheme val="minor"/>
          </rPr>
          <t>======
ID#AAAAT2qENds
bulldog    (2022-01-11 21:47:06)
Table 7d, UK DEFRA, October 2010 EFs</t>
        </r>
      </text>
    </comment>
    <comment ref="C216" authorId="0" shapeId="0" xr:uid="{00000000-0006-0000-0800-00008E000000}">
      <text>
        <r>
          <rPr>
            <sz val="10"/>
            <color rgb="FF000000"/>
            <rFont val="Calibri"/>
            <family val="2"/>
            <scheme val="minor"/>
          </rPr>
          <t>======
ID#AAAAT2qENwk
bulldog    (2022-01-11 21:47:06)
Table 7d, UK DEFRA, October 2010 EFs</t>
        </r>
      </text>
    </comment>
    <comment ref="C217" authorId="0" shapeId="0" xr:uid="{00000000-0006-0000-0800-000012010000}">
      <text>
        <r>
          <rPr>
            <sz val="10"/>
            <color rgb="FF000000"/>
            <rFont val="Calibri"/>
            <family val="2"/>
            <scheme val="minor"/>
          </rPr>
          <t>======
ID#AAAAT2qENgg
bulldog    (2022-01-11 21:47:06)
Table 7d, UK DEFRA, October 2010 EFs</t>
        </r>
      </text>
    </comment>
    <comment ref="C218" authorId="0" shapeId="0" xr:uid="{00000000-0006-0000-0800-0000E2010000}">
      <text>
        <r>
          <rPr>
            <sz val="10"/>
            <color rgb="FF000000"/>
            <rFont val="Calibri"/>
            <family val="2"/>
            <scheme val="minor"/>
          </rPr>
          <t>======
ID#AAAAT15e_HE
bulldog    (2022-01-11 21:47:05)
Table 7d, UK DEFRA, October 2010 EFs</t>
        </r>
      </text>
    </comment>
    <comment ref="C219" authorId="0" shapeId="0" xr:uid="{00000000-0006-0000-0800-000000020000}">
      <text>
        <r>
          <rPr>
            <sz val="10"/>
            <color rgb="FF000000"/>
            <rFont val="Calibri"/>
            <family val="2"/>
            <scheme val="minor"/>
          </rPr>
          <t>======
ID#AAAAT15e_Do
bulldog    (2022-01-11 21:47:05)
Table 7d, UK DEFRA, October 2010 EFs</t>
        </r>
      </text>
    </comment>
    <comment ref="C220" authorId="0" shapeId="0" xr:uid="{00000000-0006-0000-0800-00005E000000}">
      <text>
        <r>
          <rPr>
            <sz val="10"/>
            <color rgb="FF000000"/>
            <rFont val="Calibri"/>
            <family val="2"/>
            <scheme val="minor"/>
          </rPr>
          <t>======
ID#AAAAT2qEN3I
bulldog    (2022-01-11 21:47:06)
Table 7d, UK DEFRA, October 2010 EFs</t>
        </r>
      </text>
    </comment>
    <comment ref="C221" authorId="0" shapeId="0" xr:uid="{00000000-0006-0000-0800-00004E000000}">
      <text>
        <r>
          <rPr>
            <sz val="10"/>
            <color rgb="FF000000"/>
            <rFont val="Calibri"/>
            <family val="2"/>
            <scheme val="minor"/>
          </rPr>
          <t>======
ID#AAAAT2qEN5Y
bulldog    (2022-01-11 21:47:06)
Table 7d, UK DEFRA, October 2010 EFs</t>
        </r>
      </text>
    </comment>
    <comment ref="C222" authorId="0" shapeId="0" xr:uid="{00000000-0006-0000-0800-0000B5010000}">
      <text>
        <r>
          <rPr>
            <sz val="10"/>
            <color rgb="FF000000"/>
            <rFont val="Calibri"/>
            <family val="2"/>
            <scheme val="minor"/>
          </rPr>
          <t>======
ID#AAAAT2mnGMQ
bulldog    (2022-01-11 21:47:06)
Table 7d, UK DEFRA, October 2010 EFs</t>
        </r>
      </text>
    </comment>
  </commentList>
  <extLst>
    <ext xmlns:r="http://schemas.openxmlformats.org/officeDocument/2006/relationships" uri="GoogleSheetsCustomDataVersion1">
      <go:sheetsCustomData xmlns:go="http://customooxmlschemas.google.com/" r:id="rId1" roundtripDataSignature="AMtx7mhWabP7mcfQ08wNBbDgwdKKQIQ/7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00000000-0006-0000-0900-000086000000}">
      <text>
        <r>
          <rPr>
            <sz val="10"/>
            <color rgb="FF000000"/>
            <rFont val="Calibri"/>
            <family val="2"/>
            <scheme val="minor"/>
          </rPr>
          <t>======
ID#AAAAT2qENR4
bulldog    (2022-01-11 21:47:06)
UK DEFRA October 2010 guidance, Table 7f</t>
        </r>
      </text>
    </comment>
    <comment ref="H4" authorId="0" shapeId="0" xr:uid="{00000000-0006-0000-0900-0000A0000000}">
      <text>
        <r>
          <rPr>
            <sz val="10"/>
            <color rgb="FF000000"/>
            <rFont val="Calibri"/>
            <family val="2"/>
            <scheme val="minor"/>
          </rPr>
          <t>======
ID#AAAAT15e_D0
     (2022-01-11 21:47:05)
Must match the Vehicle Type specified in the CH4/N2O emission factor table below</t>
        </r>
      </text>
    </comment>
    <comment ref="C5" authorId="0" shapeId="0" xr:uid="{00000000-0006-0000-0900-00007F000000}">
      <text>
        <r>
          <rPr>
            <sz val="10"/>
            <color rgb="FF000000"/>
            <rFont val="Calibri"/>
            <family val="2"/>
            <scheme val="minor"/>
          </rPr>
          <t>======
ID#AAAAT2qENUc
bulldog    (2022-01-11 21:47:06)
UK DEFRA October 2010 guidance, Table 7f</t>
        </r>
      </text>
    </comment>
    <comment ref="H5" authorId="0" shapeId="0" xr:uid="{00000000-0006-0000-0900-000040000000}">
      <text>
        <r>
          <rPr>
            <sz val="10"/>
            <color rgb="FF000000"/>
            <rFont val="Calibri"/>
            <family val="2"/>
            <scheme val="minor"/>
          </rPr>
          <t>======
ID#AAAAT2qENu8
     (2022-01-11 21:47:06)
Must match the Vehicle Type specified in the CH4/N2O emission factor table below</t>
        </r>
      </text>
    </comment>
    <comment ref="C6" authorId="0" shapeId="0" xr:uid="{00000000-0006-0000-0900-00003D000000}">
      <text>
        <r>
          <rPr>
            <sz val="10"/>
            <color rgb="FF000000"/>
            <rFont val="Calibri"/>
            <family val="2"/>
            <scheme val="minor"/>
          </rPr>
          <t>======
ID#AAAAT2qENwY
bulldog    (2022-01-11 21:47:06)
UK DEFRA October 2010 guidance, Table 7f</t>
        </r>
      </text>
    </comment>
    <comment ref="H6" authorId="0" shapeId="0" xr:uid="{00000000-0006-0000-0900-000010000000}">
      <text>
        <r>
          <rPr>
            <sz val="10"/>
            <color rgb="FF000000"/>
            <rFont val="Calibri"/>
            <family val="2"/>
            <scheme val="minor"/>
          </rPr>
          <t>======
ID#AAAAT2qEN_Q
     (2022-01-11 21:47:06)
Must match the Vehicle Type specified in the CH4/N2O emission factor table below</t>
        </r>
      </text>
    </comment>
    <comment ref="C7" authorId="0" shapeId="0" xr:uid="{00000000-0006-0000-0900-00009F000000}">
      <text>
        <r>
          <rPr>
            <sz val="10"/>
            <color rgb="FF000000"/>
            <rFont val="Calibri"/>
            <family val="2"/>
            <scheme val="minor"/>
          </rPr>
          <t>======
ID#AAAAT15e_EA
     (2022-01-11 21:47:05)
Copy of emission factors used for US</t>
        </r>
      </text>
    </comment>
    <comment ref="H7" authorId="0" shapeId="0" xr:uid="{00000000-0006-0000-0900-000067000000}">
      <text>
        <r>
          <rPr>
            <sz val="10"/>
            <color rgb="FF000000"/>
            <rFont val="Calibri"/>
            <family val="2"/>
            <scheme val="minor"/>
          </rPr>
          <t>======
ID#AAAAT2qENek
     (2022-01-11 21:47:06)
Must match the Vehicle Type specified in the CH4/N2O emission factor table below</t>
        </r>
      </text>
    </comment>
    <comment ref="C8" authorId="0" shapeId="0" xr:uid="{00000000-0006-0000-0900-000078000000}">
      <text>
        <r>
          <rPr>
            <sz val="10"/>
            <color rgb="FF000000"/>
            <rFont val="Calibri"/>
            <family val="2"/>
            <scheme val="minor"/>
          </rPr>
          <t>======
ID#AAAAT2qENWo
     (2022-01-11 21:47:06)
Copy of emission factors used for US</t>
        </r>
      </text>
    </comment>
    <comment ref="H8" authorId="0" shapeId="0" xr:uid="{00000000-0006-0000-0900-000002000000}">
      <text>
        <r>
          <rPr>
            <sz val="10"/>
            <color rgb="FF000000"/>
            <rFont val="Calibri"/>
            <family val="2"/>
            <scheme val="minor"/>
          </rPr>
          <t>======
ID#AAAAT2qEOEM
     (2022-01-11 21:47:06)
Must match the Vehicle Type specified in the CH4/N2O emission factor table below</t>
        </r>
      </text>
    </comment>
    <comment ref="C9" authorId="0" shapeId="0" xr:uid="{00000000-0006-0000-0900-000023000000}">
      <text>
        <r>
          <rPr>
            <sz val="10"/>
            <color rgb="FF000000"/>
            <rFont val="Calibri"/>
            <family val="2"/>
            <scheme val="minor"/>
          </rPr>
          <t>======
ID#AAAAT2qEN5g
     (2022-01-11 21:47:06)
Copy of emission factors used for US</t>
        </r>
      </text>
    </comment>
    <comment ref="H9" authorId="0" shapeId="0" xr:uid="{00000000-0006-0000-0900-000049000000}">
      <text>
        <r>
          <rPr>
            <sz val="10"/>
            <color rgb="FF000000"/>
            <rFont val="Calibri"/>
            <family val="2"/>
            <scheme val="minor"/>
          </rPr>
          <t>======
ID#AAAAT2qENtc
     (2022-01-11 21:47:06)
Must match the Vehicle Type specified in the CH4/N2O emission factor table below</t>
        </r>
      </text>
    </comment>
    <comment ref="C10" authorId="0" shapeId="0" xr:uid="{00000000-0006-0000-0900-000098000000}">
      <text>
        <r>
          <rPr>
            <sz val="10"/>
            <color rgb="FF000000"/>
            <rFont val="Calibri"/>
            <family val="2"/>
            <scheme val="minor"/>
          </rPr>
          <t>======
ID#AAAAT15e_IA
     (2022-01-11 21:47:06)
Copy of emission factors used for US</t>
        </r>
      </text>
    </comment>
    <comment ref="H10" authorId="0" shapeId="0" xr:uid="{00000000-0006-0000-0900-00008B000000}">
      <text>
        <r>
          <rPr>
            <sz val="10"/>
            <color rgb="FF000000"/>
            <rFont val="Calibri"/>
            <family val="2"/>
            <scheme val="minor"/>
          </rPr>
          <t>======
ID#AAAAT2mnGNk
     (2022-01-11 21:47:06)
Must match the Vehicle Type specified in the CH4/N2O emission factor table below</t>
        </r>
      </text>
    </comment>
    <comment ref="C11" authorId="0" shapeId="0" xr:uid="{00000000-0006-0000-0900-000013000000}">
      <text>
        <r>
          <rPr>
            <sz val="10"/>
            <color rgb="FF000000"/>
            <rFont val="Calibri"/>
            <family val="2"/>
            <scheme val="minor"/>
          </rPr>
          <t>======
ID#AAAAT2qEN-w
     (2022-01-11 21:47:06)
Copy of emission factors used for US</t>
        </r>
      </text>
    </comment>
    <comment ref="H11" authorId="0" shapeId="0" xr:uid="{00000000-0006-0000-0900-000031000000}">
      <text>
        <r>
          <rPr>
            <sz val="10"/>
            <color rgb="FF000000"/>
            <rFont val="Calibri"/>
            <family val="2"/>
            <scheme val="minor"/>
          </rPr>
          <t>======
ID#AAAAT2qEN0c
     (2022-01-11 21:47:06)
Must match the Vehicle Type specified in the CH4/N2O emission factor table below</t>
        </r>
      </text>
    </comment>
    <comment ref="C12" authorId="0" shapeId="0" xr:uid="{00000000-0006-0000-0900-000029000000}">
      <text>
        <r>
          <rPr>
            <sz val="10"/>
            <color rgb="FF000000"/>
            <rFont val="Calibri"/>
            <family val="2"/>
            <scheme val="minor"/>
          </rPr>
          <t>======
ID#AAAAT2qEN3M
     (2022-01-11 21:47:06)
Copy of emission factors used for US</t>
        </r>
      </text>
    </comment>
    <comment ref="H12" authorId="0" shapeId="0" xr:uid="{00000000-0006-0000-0900-00001F000000}">
      <text>
        <r>
          <rPr>
            <sz val="10"/>
            <color rgb="FF000000"/>
            <rFont val="Calibri"/>
            <family val="2"/>
            <scheme val="minor"/>
          </rPr>
          <t>======
ID#AAAAT2qEN8E
     (2022-01-11 21:47:06)
Must match the Vehicle Type specified in the CH4/N2O emission factor table below</t>
        </r>
      </text>
    </comment>
    <comment ref="C13" authorId="0" shapeId="0" xr:uid="{00000000-0006-0000-0900-000072000000}">
      <text>
        <r>
          <rPr>
            <sz val="10"/>
            <color rgb="FF000000"/>
            <rFont val="Calibri"/>
            <family val="2"/>
            <scheme val="minor"/>
          </rPr>
          <t>======
ID#AAAAT2qENZ8
     (2022-01-11 21:47:06)
Copy of emission factors used for US</t>
        </r>
      </text>
    </comment>
    <comment ref="H13" authorId="0" shapeId="0" xr:uid="{00000000-0006-0000-0900-000041000000}">
      <text>
        <r>
          <rPr>
            <sz val="10"/>
            <color rgb="FF000000"/>
            <rFont val="Calibri"/>
            <family val="2"/>
            <scheme val="minor"/>
          </rPr>
          <t>======
ID#AAAAT2qENu0
     (2022-01-11 21:47:06)
Must match the Vehicle Type specified in the CH4/N2O emission factor table below</t>
        </r>
      </text>
    </comment>
    <comment ref="C14" authorId="0" shapeId="0" xr:uid="{00000000-0006-0000-0900-000042000000}">
      <text>
        <r>
          <rPr>
            <sz val="10"/>
            <color rgb="FF000000"/>
            <rFont val="Calibri"/>
            <family val="2"/>
            <scheme val="minor"/>
          </rPr>
          <t>======
ID#AAAAT2qENus
     (2022-01-11 21:47:06)
Copy of emission factors used for US</t>
        </r>
      </text>
    </comment>
    <comment ref="H14" authorId="0" shapeId="0" xr:uid="{00000000-0006-0000-0900-000032000000}">
      <text>
        <r>
          <rPr>
            <sz val="10"/>
            <color rgb="FF000000"/>
            <rFont val="Calibri"/>
            <family val="2"/>
            <scheme val="minor"/>
          </rPr>
          <t>======
ID#AAAAT2qENz4
     (2022-01-11 21:47:06)
Must match the Vehicle Type specified in the CH4/N2O emission factor table below</t>
        </r>
      </text>
    </comment>
    <comment ref="C15" authorId="0" shapeId="0" xr:uid="{00000000-0006-0000-0900-000077000000}">
      <text>
        <r>
          <rPr>
            <sz val="10"/>
            <color rgb="FF000000"/>
            <rFont val="Calibri"/>
            <family val="2"/>
            <scheme val="minor"/>
          </rPr>
          <t>======
ID#AAAAT2qENXQ
     (2022-01-11 21:47:06)
Copy of emission factors used for US</t>
        </r>
      </text>
    </comment>
    <comment ref="H15" authorId="0" shapeId="0" xr:uid="{00000000-0006-0000-0900-00006C000000}">
      <text>
        <r>
          <rPr>
            <sz val="10"/>
            <color rgb="FF000000"/>
            <rFont val="Calibri"/>
            <family val="2"/>
            <scheme val="minor"/>
          </rPr>
          <t>======
ID#AAAAT2qENcs
     (2022-01-11 21:47:06)
Must match the Vehicle Type specified in the CH4/N2O emission factor table below</t>
        </r>
      </text>
    </comment>
    <comment ref="C16" authorId="0" shapeId="0" xr:uid="{00000000-0006-0000-0900-00002A000000}">
      <text>
        <r>
          <rPr>
            <sz val="10"/>
            <color rgb="FF000000"/>
            <rFont val="Calibri"/>
            <family val="2"/>
            <scheme val="minor"/>
          </rPr>
          <t>======
ID#AAAAT2qEN28
     (2022-01-11 21:47:06)
Copy of emission factors used for US</t>
        </r>
      </text>
    </comment>
    <comment ref="H16" authorId="0" shapeId="0" xr:uid="{00000000-0006-0000-0900-00007E000000}">
      <text>
        <r>
          <rPr>
            <sz val="10"/>
            <color rgb="FF000000"/>
            <rFont val="Calibri"/>
            <family val="2"/>
            <scheme val="minor"/>
          </rPr>
          <t>======
ID#AAAAT2qENUk
     (2022-01-11 21:47:06)
Must match the Vehicle Type specified in the CH4/N2O emission factor table below</t>
        </r>
      </text>
    </comment>
    <comment ref="C17" authorId="0" shapeId="0" xr:uid="{00000000-0006-0000-0900-000091000000}">
      <text>
        <r>
          <rPr>
            <sz val="10"/>
            <color rgb="FF000000"/>
            <rFont val="Calibri"/>
            <family val="2"/>
            <scheme val="minor"/>
          </rPr>
          <t>======
ID#AAAAT2mnGLA
     (2022-01-11 21:47:06)
Copy of emission factors used for US</t>
        </r>
      </text>
    </comment>
    <comment ref="H17" authorId="0" shapeId="0" xr:uid="{00000000-0006-0000-0900-00000F000000}">
      <text>
        <r>
          <rPr>
            <sz val="10"/>
            <color rgb="FF000000"/>
            <rFont val="Calibri"/>
            <family val="2"/>
            <scheme val="minor"/>
          </rPr>
          <t>======
ID#AAAAT2qEN_w
     (2022-01-11 21:47:06)
Must match the Vehicle Type specified in the CH4/N2O emission factor table below</t>
        </r>
      </text>
    </comment>
    <comment ref="C18" authorId="0" shapeId="0" xr:uid="{00000000-0006-0000-0900-000093000000}">
      <text>
        <r>
          <rPr>
            <sz val="10"/>
            <color rgb="FF000000"/>
            <rFont val="Calibri"/>
            <family val="2"/>
            <scheme val="minor"/>
          </rPr>
          <t>======
ID#AAAAT2mnGKE
     (2022-01-11 21:47:06)
Copy of emission factors used for US</t>
        </r>
      </text>
    </comment>
    <comment ref="H18" authorId="0" shapeId="0" xr:uid="{00000000-0006-0000-0900-000036000000}">
      <text>
        <r>
          <rPr>
            <sz val="10"/>
            <color rgb="FF000000"/>
            <rFont val="Calibri"/>
            <family val="2"/>
            <scheme val="minor"/>
          </rPr>
          <t>======
ID#AAAAT2qENyk
     (2022-01-11 21:47:06)
Must match the Vehicle Type specified in the CH4/N2O emission factor table below</t>
        </r>
      </text>
    </comment>
    <comment ref="C19" authorId="0" shapeId="0" xr:uid="{00000000-0006-0000-0900-000065000000}">
      <text>
        <r>
          <rPr>
            <sz val="10"/>
            <color rgb="FF000000"/>
            <rFont val="Calibri"/>
            <family val="2"/>
            <scheme val="minor"/>
          </rPr>
          <t>======
ID#AAAAT2qENhU
     (2022-01-11 21:47:06)
Copy of emission factors used for US</t>
        </r>
      </text>
    </comment>
    <comment ref="H19" authorId="0" shapeId="0" xr:uid="{00000000-0006-0000-0900-00003B000000}">
      <text>
        <r>
          <rPr>
            <sz val="10"/>
            <color rgb="FF000000"/>
            <rFont val="Calibri"/>
            <family val="2"/>
            <scheme val="minor"/>
          </rPr>
          <t>======
ID#AAAAT2qENxs
     (2022-01-11 21:47:06)
Must match the Vehicle Type specified in the CH4/N2O emission factor table below</t>
        </r>
      </text>
    </comment>
    <comment ref="C20" authorId="0" shapeId="0" xr:uid="{00000000-0006-0000-0900-00006F000000}">
      <text>
        <r>
          <rPr>
            <sz val="10"/>
            <color rgb="FF000000"/>
            <rFont val="Calibri"/>
            <family val="2"/>
            <scheme val="minor"/>
          </rPr>
          <t>======
ID#AAAAT2qENag
     (2022-01-11 21:47:06)
Copy of emission factors used for US</t>
        </r>
      </text>
    </comment>
    <comment ref="H20" authorId="0" shapeId="0" xr:uid="{00000000-0006-0000-0900-000017000000}">
      <text>
        <r>
          <rPr>
            <sz val="10"/>
            <color rgb="FF000000"/>
            <rFont val="Calibri"/>
            <family val="2"/>
            <scheme val="minor"/>
          </rPr>
          <t>======
ID#AAAAT2qEN-I
     (2022-01-11 21:47:06)
Must match the Vehicle Type specified in the CH4/N2O emission factor table below</t>
        </r>
      </text>
    </comment>
    <comment ref="C21" authorId="0" shapeId="0" xr:uid="{00000000-0006-0000-0900-00001C000000}">
      <text>
        <r>
          <rPr>
            <sz val="10"/>
            <color rgb="FF000000"/>
            <rFont val="Calibri"/>
            <family val="2"/>
            <scheme val="minor"/>
          </rPr>
          <t>======
ID#AAAAT2qEN8o
     (2022-01-11 21:47:06)
Copy of emission factors used for US</t>
        </r>
      </text>
    </comment>
    <comment ref="H21" authorId="0" shapeId="0" xr:uid="{00000000-0006-0000-0900-000014000000}">
      <text>
        <r>
          <rPr>
            <sz val="10"/>
            <color rgb="FF000000"/>
            <rFont val="Calibri"/>
            <family val="2"/>
            <scheme val="minor"/>
          </rPr>
          <t>======
ID#AAAAT2qEN-g
     (2022-01-11 21:47:06)
Must match the Vehicle Type specified in the CH4/N2O emission factor table below</t>
        </r>
      </text>
    </comment>
    <comment ref="C22" authorId="0" shapeId="0" xr:uid="{00000000-0006-0000-0900-000022000000}">
      <text>
        <r>
          <rPr>
            <sz val="10"/>
            <color rgb="FF000000"/>
            <rFont val="Calibri"/>
            <family val="2"/>
            <scheme val="minor"/>
          </rPr>
          <t>======
ID#AAAAT2qEN58
     (2022-01-11 21:47:06)
Copy of emission factors used for US</t>
        </r>
      </text>
    </comment>
    <comment ref="H22" authorId="0" shapeId="0" xr:uid="{00000000-0006-0000-0900-000045000000}">
      <text>
        <r>
          <rPr>
            <sz val="10"/>
            <color rgb="FF000000"/>
            <rFont val="Calibri"/>
            <family val="2"/>
            <scheme val="minor"/>
          </rPr>
          <t>======
ID#AAAAT2qENt8
     (2022-01-11 21:47:06)
Must match the Vehicle Type specified in the CH4/N2O emission factor table below</t>
        </r>
      </text>
    </comment>
    <comment ref="C23" authorId="0" shapeId="0" xr:uid="{00000000-0006-0000-0900-00004E000000}">
      <text>
        <r>
          <rPr>
            <sz val="10"/>
            <color rgb="FF000000"/>
            <rFont val="Calibri"/>
            <family val="2"/>
            <scheme val="minor"/>
          </rPr>
          <t>======
ID#AAAAT2qENqI
     (2022-01-11 21:47:06)
Copy of emission factors used for US</t>
        </r>
      </text>
    </comment>
    <comment ref="H23" authorId="0" shapeId="0" xr:uid="{00000000-0006-0000-0900-000061000000}">
      <text>
        <r>
          <rPr>
            <sz val="10"/>
            <color rgb="FF000000"/>
            <rFont val="Calibri"/>
            <family val="2"/>
            <scheme val="minor"/>
          </rPr>
          <t>======
ID#AAAAT2qENiI
     (2022-01-11 21:47:06)
Must match the Vehicle Type specified in the CH4/N2O emission factor table below</t>
        </r>
      </text>
    </comment>
    <comment ref="C24" authorId="0" shapeId="0" xr:uid="{00000000-0006-0000-0900-000095000000}">
      <text>
        <r>
          <rPr>
            <sz val="10"/>
            <color rgb="FF000000"/>
            <rFont val="Calibri"/>
            <family val="2"/>
            <scheme val="minor"/>
          </rPr>
          <t>======
ID#AAAAT15e_JM
     (2022-01-11 21:47:06)
Copy of emission factors used for US</t>
        </r>
      </text>
    </comment>
    <comment ref="H24" authorId="0" shapeId="0" xr:uid="{00000000-0006-0000-0900-00003A000000}">
      <text>
        <r>
          <rPr>
            <sz val="10"/>
            <color rgb="FF000000"/>
            <rFont val="Calibri"/>
            <family val="2"/>
            <scheme val="minor"/>
          </rPr>
          <t>======
ID#AAAAT2qENx8
     (2022-01-11 21:47:06)
Must match the Vehicle Type specified in the CH4/N2O emission factor table below</t>
        </r>
      </text>
    </comment>
    <comment ref="C25" authorId="0" shapeId="0" xr:uid="{00000000-0006-0000-0900-00000B000000}">
      <text>
        <r>
          <rPr>
            <sz val="10"/>
            <color rgb="FF000000"/>
            <rFont val="Calibri"/>
            <family val="2"/>
            <scheme val="minor"/>
          </rPr>
          <t>======
ID#AAAAT2qEOAk
     (2022-01-11 21:47:06)
Copy of emission factors used for US</t>
        </r>
      </text>
    </comment>
    <comment ref="H25" authorId="0" shapeId="0" xr:uid="{00000000-0006-0000-0900-000056000000}">
      <text>
        <r>
          <rPr>
            <sz val="10"/>
            <color rgb="FF000000"/>
            <rFont val="Calibri"/>
            <family val="2"/>
            <scheme val="minor"/>
          </rPr>
          <t>======
ID#AAAAT2qENmg
     (2022-01-11 21:47:06)
Must match the Vehicle Type specified in the CH4/N2O emission factor table below</t>
        </r>
      </text>
    </comment>
    <comment ref="C26" authorId="0" shapeId="0" xr:uid="{00000000-0006-0000-0900-000051000000}">
      <text>
        <r>
          <rPr>
            <sz val="10"/>
            <color rgb="FF000000"/>
            <rFont val="Calibri"/>
            <family val="2"/>
            <scheme val="minor"/>
          </rPr>
          <t>======
ID#AAAAT2qENpM
     (2022-01-11 21:47:06)
Copy of emission factors used for US</t>
        </r>
      </text>
    </comment>
    <comment ref="H26" authorId="0" shapeId="0" xr:uid="{00000000-0006-0000-0900-00005A000000}">
      <text>
        <r>
          <rPr>
            <sz val="10"/>
            <color rgb="FF000000"/>
            <rFont val="Calibri"/>
            <family val="2"/>
            <scheme val="minor"/>
          </rPr>
          <t>======
ID#AAAAT2qENjw
     (2022-01-11 21:47:06)
Must match the Vehicle Type specified in the CH4/N2O emission factor table below</t>
        </r>
      </text>
    </comment>
    <comment ref="C27" authorId="0" shapeId="0" xr:uid="{00000000-0006-0000-0900-000080000000}">
      <text>
        <r>
          <rPr>
            <sz val="10"/>
            <color rgb="FF000000"/>
            <rFont val="Calibri"/>
            <family val="2"/>
            <scheme val="minor"/>
          </rPr>
          <t>======
ID#AAAAT2qENUQ
     (2022-01-11 21:47:06)
Copy of emission factors used for US</t>
        </r>
      </text>
    </comment>
    <comment ref="H27" authorId="0" shapeId="0" xr:uid="{00000000-0006-0000-0900-000074000000}">
      <text>
        <r>
          <rPr>
            <sz val="10"/>
            <color rgb="FF000000"/>
            <rFont val="Calibri"/>
            <family val="2"/>
            <scheme val="minor"/>
          </rPr>
          <t>======
ID#AAAAT2qENYg
     (2022-01-11 21:47:06)
Must match the Vehicle Type specified in the CH4/N2O emission factor table below</t>
        </r>
      </text>
    </comment>
    <comment ref="C28" authorId="0" shapeId="0" xr:uid="{00000000-0006-0000-0900-00003F000000}">
      <text>
        <r>
          <rPr>
            <sz val="10"/>
            <color rgb="FF000000"/>
            <rFont val="Calibri"/>
            <family val="2"/>
            <scheme val="minor"/>
          </rPr>
          <t>======
ID#AAAAT2qENvA
     (2022-01-11 21:47:06)
Copy of emission factors used for US</t>
        </r>
      </text>
    </comment>
    <comment ref="H28" authorId="0" shapeId="0" xr:uid="{00000000-0006-0000-0900-000011000000}">
      <text>
        <r>
          <rPr>
            <sz val="10"/>
            <color rgb="FF000000"/>
            <rFont val="Calibri"/>
            <family val="2"/>
            <scheme val="minor"/>
          </rPr>
          <t>======
ID#AAAAT2qEN_I
     (2022-01-11 21:47:06)
Must match the Vehicle Type specified in the CH4/N2O emission factor table below</t>
        </r>
      </text>
    </comment>
    <comment ref="C29" authorId="0" shapeId="0" xr:uid="{00000000-0006-0000-0900-000039000000}">
      <text>
        <r>
          <rPr>
            <sz val="10"/>
            <color rgb="FF000000"/>
            <rFont val="Calibri"/>
            <family val="2"/>
            <scheme val="minor"/>
          </rPr>
          <t>======
ID#AAAAT2qENyA
bulldog    (2022-01-11 21:47:06)
UK DEFRA October 2010 guidance, Table 7f</t>
        </r>
      </text>
    </comment>
    <comment ref="H29" authorId="0" shapeId="0" xr:uid="{00000000-0006-0000-0900-00002F000000}">
      <text>
        <r>
          <rPr>
            <sz val="10"/>
            <color rgb="FF000000"/>
            <rFont val="Calibri"/>
            <family val="2"/>
            <scheme val="minor"/>
          </rPr>
          <t>======
ID#AAAAT2qEN1k
     (2022-01-11 21:47:06)
Must match the Vehicle Type specified in the CH4/N2O emission factor table below</t>
        </r>
      </text>
    </comment>
    <comment ref="C30" authorId="0" shapeId="0" xr:uid="{00000000-0006-0000-0900-000071000000}">
      <text>
        <r>
          <rPr>
            <sz val="10"/>
            <color rgb="FF000000"/>
            <rFont val="Calibri"/>
            <family val="2"/>
            <scheme val="minor"/>
          </rPr>
          <t>======
ID#AAAAT2qENaI
bulldog    (2022-01-11 21:47:06)
UK DEFRA October 2010 guidance, Table 7f</t>
        </r>
      </text>
    </comment>
    <comment ref="H30" authorId="0" shapeId="0" xr:uid="{00000000-0006-0000-0900-00005C000000}">
      <text>
        <r>
          <rPr>
            <sz val="10"/>
            <color rgb="FF000000"/>
            <rFont val="Calibri"/>
            <family val="2"/>
            <scheme val="minor"/>
          </rPr>
          <t>======
ID#AAAAT2qENjg
     (2022-01-11 21:47:06)
Must match the Vehicle Type specified in the CH4/N2O emission factor table below</t>
        </r>
      </text>
    </comment>
    <comment ref="C31" authorId="0" shapeId="0" xr:uid="{00000000-0006-0000-0900-000059000000}">
      <text>
        <r>
          <rPr>
            <sz val="10"/>
            <color rgb="FF000000"/>
            <rFont val="Calibri"/>
            <family val="2"/>
            <scheme val="minor"/>
          </rPr>
          <t>======
ID#AAAAT2qENkM
bulldog    (2022-01-11 21:47:06)
UK DEFRA October 2010 guidance, Table 7f</t>
        </r>
      </text>
    </comment>
    <comment ref="H31" authorId="0" shapeId="0" xr:uid="{00000000-0006-0000-0900-00007A000000}">
      <text>
        <r>
          <rPr>
            <sz val="10"/>
            <color rgb="FF000000"/>
            <rFont val="Calibri"/>
            <family val="2"/>
            <scheme val="minor"/>
          </rPr>
          <t>======
ID#AAAAT2qENWA
     (2022-01-11 21:47:06)
Must match the Vehicle Type specified in the CH4/N2O emission factor table below</t>
        </r>
      </text>
    </comment>
    <comment ref="C32" authorId="0" shapeId="0" xr:uid="{00000000-0006-0000-0900-00001D000000}">
      <text>
        <r>
          <rPr>
            <sz val="10"/>
            <color rgb="FF000000"/>
            <rFont val="Calibri"/>
            <family val="2"/>
            <scheme val="minor"/>
          </rPr>
          <t>======
ID#AAAAT2qEN8k
bulldog    (2022-01-11 21:47:06)
UK DEFRA October 2010 guidance, Table 7f</t>
        </r>
      </text>
    </comment>
    <comment ref="H32" authorId="0" shapeId="0" xr:uid="{00000000-0006-0000-0900-000035000000}">
      <text>
        <r>
          <rPr>
            <sz val="10"/>
            <color rgb="FF000000"/>
            <rFont val="Calibri"/>
            <family val="2"/>
            <scheme val="minor"/>
          </rPr>
          <t>======
ID#AAAAT2qENyo
     (2022-01-11 21:47:06)
Must match the Vehicle Type specified in the CH4/N2O emission factor table below</t>
        </r>
      </text>
    </comment>
    <comment ref="C33" authorId="0" shapeId="0" xr:uid="{00000000-0006-0000-0900-000099000000}">
      <text>
        <r>
          <rPr>
            <sz val="10"/>
            <color rgb="FF000000"/>
            <rFont val="Calibri"/>
            <family val="2"/>
            <scheme val="minor"/>
          </rPr>
          <t>======
ID#AAAAT15e_H0
bulldog    (2022-01-11 21:47:06)
UK DEFRA October 2010 guidance, Table 7e</t>
        </r>
      </text>
    </comment>
    <comment ref="H33" authorId="0" shapeId="0" xr:uid="{00000000-0006-0000-0900-00005E000000}">
      <text>
        <r>
          <rPr>
            <sz val="10"/>
            <color rgb="FF000000"/>
            <rFont val="Calibri"/>
            <family val="2"/>
            <scheme val="minor"/>
          </rPr>
          <t>======
ID#AAAAT2qENi4
     (2022-01-11 21:47:06)
Must match the Vehicle Type specified in the CH4/N2O emission factor table below</t>
        </r>
      </text>
    </comment>
    <comment ref="C34" authorId="0" shapeId="0" xr:uid="{00000000-0006-0000-0900-00006E000000}">
      <text>
        <r>
          <rPr>
            <sz val="10"/>
            <color rgb="FF000000"/>
            <rFont val="Calibri"/>
            <family val="2"/>
            <scheme val="minor"/>
          </rPr>
          <t>======
ID#AAAAT2qENa8
bulldog    (2022-01-11 21:47:06)
UK DEFRA October 2010 guidance, Table 7e</t>
        </r>
      </text>
    </comment>
    <comment ref="H34" authorId="0" shapeId="0" xr:uid="{00000000-0006-0000-0900-000047000000}">
      <text>
        <r>
          <rPr>
            <sz val="10"/>
            <color rgb="FF000000"/>
            <rFont val="Calibri"/>
            <family val="2"/>
            <scheme val="minor"/>
          </rPr>
          <t>======
ID#AAAAT2qENts
     (2022-01-11 21:47:06)
Must match the Vehicle Type specified in the CH4/N2O emission factor table below</t>
        </r>
      </text>
    </comment>
    <comment ref="C35" authorId="0" shapeId="0" xr:uid="{00000000-0006-0000-0900-000050000000}">
      <text>
        <r>
          <rPr>
            <sz val="10"/>
            <color rgb="FF000000"/>
            <rFont val="Calibri"/>
            <family val="2"/>
            <scheme val="minor"/>
          </rPr>
          <t>======
ID#AAAAT2qENpY
bulldog    (2022-01-11 21:47:06)
UK DEFRA October 2010 guidance, Table 7e</t>
        </r>
      </text>
    </comment>
    <comment ref="H35" authorId="0" shapeId="0" xr:uid="{00000000-0006-0000-0900-000012000000}">
      <text>
        <r>
          <rPr>
            <sz val="10"/>
            <color rgb="FF000000"/>
            <rFont val="Calibri"/>
            <family val="2"/>
            <scheme val="minor"/>
          </rPr>
          <t>======
ID#AAAAT2qEN-8
     (2022-01-11 21:47:06)
Must match the Vehicle Type specified in the CH4/N2O emission factor table below</t>
        </r>
      </text>
    </comment>
    <comment ref="C36" authorId="0" shapeId="0" xr:uid="{00000000-0006-0000-0900-000033000000}">
      <text>
        <r>
          <rPr>
            <sz val="10"/>
            <color rgb="FF000000"/>
            <rFont val="Calibri"/>
            <family val="2"/>
            <scheme val="minor"/>
          </rPr>
          <t>======
ID#AAAAT2qENzw
bulldog    (2022-01-11 21:47:06)
UK DEFRA October 2010 guidance, Table 7e</t>
        </r>
      </text>
    </comment>
    <comment ref="H36" authorId="0" shapeId="0" xr:uid="{00000000-0006-0000-0900-000027000000}">
      <text>
        <r>
          <rPr>
            <sz val="10"/>
            <color rgb="FF000000"/>
            <rFont val="Calibri"/>
            <family val="2"/>
            <scheme val="minor"/>
          </rPr>
          <t>======
ID#AAAAT2qEN4M
     (2022-01-11 21:47:06)
Must match the Vehicle Type specified in the CH4/N2O emission factor table below</t>
        </r>
      </text>
    </comment>
    <comment ref="C37" authorId="0" shapeId="0" xr:uid="{00000000-0006-0000-0900-00000A000000}">
      <text>
        <r>
          <rPr>
            <sz val="10"/>
            <color rgb="FF000000"/>
            <rFont val="Calibri"/>
            <family val="2"/>
            <scheme val="minor"/>
          </rPr>
          <t>======
ID#AAAAT2qEOBk
bulldog    (2022-01-11 21:47:06)
UK DEFRA October 2010 guidance, Table 7e</t>
        </r>
      </text>
    </comment>
    <comment ref="H37" authorId="0" shapeId="0" xr:uid="{00000000-0006-0000-0900-000019000000}">
      <text>
        <r>
          <rPr>
            <sz val="10"/>
            <color rgb="FF000000"/>
            <rFont val="Calibri"/>
            <family val="2"/>
            <scheme val="minor"/>
          </rPr>
          <t>======
ID#AAAAT2qEN9o
     (2022-01-11 21:47:06)
Must match the Vehicle Type specified in the CH4/N2O emission factor table below</t>
        </r>
      </text>
    </comment>
    <comment ref="C38" authorId="0" shapeId="0" xr:uid="{00000000-0006-0000-0900-000055000000}">
      <text>
        <r>
          <rPr>
            <sz val="10"/>
            <color rgb="FF000000"/>
            <rFont val="Calibri"/>
            <family val="2"/>
            <scheme val="minor"/>
          </rPr>
          <t>======
ID#AAAAT2qENmo
bulldog    (2022-01-11 21:47:06)
UK DEFRA October 2010 guidance, Table 7e</t>
        </r>
      </text>
    </comment>
    <comment ref="H38" authorId="0" shapeId="0" xr:uid="{00000000-0006-0000-0900-00004F000000}">
      <text>
        <r>
          <rPr>
            <sz val="10"/>
            <color rgb="FF000000"/>
            <rFont val="Calibri"/>
            <family val="2"/>
            <scheme val="minor"/>
          </rPr>
          <t>======
ID#AAAAT2qENp0
     (2022-01-11 21:47:06)
Must match the Vehicle Type specified in the CH4/N2O emission factor table below</t>
        </r>
      </text>
    </comment>
    <comment ref="C39" authorId="0" shapeId="0" xr:uid="{00000000-0006-0000-0900-00001B000000}">
      <text>
        <r>
          <rPr>
            <sz val="10"/>
            <color rgb="FF000000"/>
            <rFont val="Calibri"/>
            <family val="2"/>
            <scheme val="minor"/>
          </rPr>
          <t>======
ID#AAAAT2qEN9A
bulldog    (2022-01-11 21:47:06)
UK DEFRA October 2010 guidance, Table 7e</t>
        </r>
      </text>
    </comment>
    <comment ref="H39" authorId="0" shapeId="0" xr:uid="{00000000-0006-0000-0900-00001E000000}">
      <text>
        <r>
          <rPr>
            <sz val="10"/>
            <color rgb="FF000000"/>
            <rFont val="Calibri"/>
            <family val="2"/>
            <scheme val="minor"/>
          </rPr>
          <t>======
ID#AAAAT2qEN8Y
     (2022-01-11 21:47:06)
Must match the Vehicle Type specified in the CH4/N2O emission factor table below</t>
        </r>
      </text>
    </comment>
    <comment ref="C40" authorId="0" shapeId="0" xr:uid="{00000000-0006-0000-0900-000062000000}">
      <text>
        <r>
          <rPr>
            <sz val="10"/>
            <color rgb="FF000000"/>
            <rFont val="Calibri"/>
            <family val="2"/>
            <scheme val="minor"/>
          </rPr>
          <t>======
ID#AAAAT2qENhg
bulldog    (2022-01-11 21:47:06)
UK DEFRA October 2010 guidance, Table 7e</t>
        </r>
      </text>
    </comment>
    <comment ref="H40" authorId="0" shapeId="0" xr:uid="{00000000-0006-0000-0900-000034000000}">
      <text>
        <r>
          <rPr>
            <sz val="10"/>
            <color rgb="FF000000"/>
            <rFont val="Calibri"/>
            <family val="2"/>
            <scheme val="minor"/>
          </rPr>
          <t>======
ID#AAAAT2qENys
     (2022-01-11 21:47:06)
Must match the Vehicle Type specified in the CH4/N2O emission factor table below</t>
        </r>
      </text>
    </comment>
    <comment ref="C41" authorId="0" shapeId="0" xr:uid="{00000000-0006-0000-0900-00001A000000}">
      <text>
        <r>
          <rPr>
            <sz val="10"/>
            <color rgb="FF000000"/>
            <rFont val="Calibri"/>
            <family val="2"/>
            <scheme val="minor"/>
          </rPr>
          <t>======
ID#AAAAT2qEN9k
bulldog    (2022-01-11 21:47:06)
UK DEFRA October 2010 guidance, Table 7c</t>
        </r>
      </text>
    </comment>
    <comment ref="H41" authorId="0" shapeId="0" xr:uid="{00000000-0006-0000-0900-000046000000}">
      <text>
        <r>
          <rPr>
            <sz val="10"/>
            <color rgb="FF000000"/>
            <rFont val="Calibri"/>
            <family val="2"/>
            <scheme val="minor"/>
          </rPr>
          <t>======
ID#AAAAT2qENt0
     (2022-01-11 21:47:06)
Must match the Vehicle Type specified in the CH4/N2O emission factor table below</t>
        </r>
      </text>
    </comment>
    <comment ref="H44" authorId="0" shapeId="0" xr:uid="{00000000-0006-0000-0900-000004000000}">
      <text>
        <r>
          <rPr>
            <sz val="10"/>
            <color rgb="FF000000"/>
            <rFont val="Calibri"/>
            <family val="2"/>
            <scheme val="minor"/>
          </rPr>
          <t>======
ID#AAAAT2qEODo
     (2022-01-11 21:47:06)
Must match the Vehicle Type specified in the CH4/N2O emission factor table below</t>
        </r>
      </text>
    </comment>
    <comment ref="C46" authorId="0" shapeId="0" xr:uid="{00000000-0006-0000-0900-000092000000}">
      <text>
        <r>
          <rPr>
            <sz val="10"/>
            <color rgb="FF000000"/>
            <rFont val="Calibri"/>
            <family val="2"/>
            <scheme val="minor"/>
          </rPr>
          <t>======
ID#AAAAT2mnGK0
bulldog    (2022-01-11 21:47:06)
UK DEFRA October 2010 guidance, Table 7c</t>
        </r>
      </text>
    </comment>
    <comment ref="C47" authorId="0" shapeId="0" xr:uid="{00000000-0006-0000-0900-000068000000}">
      <text>
        <r>
          <rPr>
            <sz val="10"/>
            <color rgb="FF000000"/>
            <rFont val="Calibri"/>
            <family val="2"/>
            <scheme val="minor"/>
          </rPr>
          <t>======
ID#AAAAT2qENeU
bulldog    (2022-01-11 21:47:06)
UK DEFRA October 2010 guidance, Table 7c</t>
        </r>
      </text>
    </comment>
    <comment ref="H47" authorId="0" shapeId="0" xr:uid="{00000000-0006-0000-0900-00003E000000}">
      <text>
        <r>
          <rPr>
            <sz val="10"/>
            <color rgb="FF000000"/>
            <rFont val="Calibri"/>
            <family val="2"/>
            <scheme val="minor"/>
          </rPr>
          <t>======
ID#AAAAT2qENvE
     (2022-01-11 21:47:06)
Must match the Vehicle Type specified in the CH4/N2O emission factor table below</t>
        </r>
      </text>
    </comment>
    <comment ref="C48" authorId="0" shapeId="0" xr:uid="{00000000-0006-0000-0900-000084000000}">
      <text>
        <r>
          <rPr>
            <sz val="10"/>
            <color rgb="FF000000"/>
            <rFont val="Calibri"/>
            <family val="2"/>
            <scheme val="minor"/>
          </rPr>
          <t>======
ID#AAAAT2qENSw
bulldog    (2022-01-11 21:47:06)
UK DEFRA October 2010 guidance, Table 7c</t>
        </r>
      </text>
    </comment>
    <comment ref="H48" authorId="0" shapeId="0" xr:uid="{00000000-0006-0000-0900-00002E000000}">
      <text>
        <r>
          <rPr>
            <sz val="10"/>
            <color rgb="FF000000"/>
            <rFont val="Calibri"/>
            <family val="2"/>
            <scheme val="minor"/>
          </rPr>
          <t>======
ID#AAAAT2qEN14
     (2022-01-11 21:47:06)
Must match the Vehicle Type specified in the CH4/N2O emission factor table below</t>
        </r>
      </text>
    </comment>
    <comment ref="C49" authorId="0" shapeId="0" xr:uid="{00000000-0006-0000-0900-000063000000}">
      <text>
        <r>
          <rPr>
            <sz val="10"/>
            <color rgb="FF000000"/>
            <rFont val="Calibri"/>
            <family val="2"/>
            <scheme val="minor"/>
          </rPr>
          <t>======
ID#AAAAT2qENhk
bulldog    (2022-01-11 21:47:06)
UK DEFRA October 2010 guidance, Table 7g</t>
        </r>
      </text>
    </comment>
    <comment ref="H49" authorId="0" shapeId="0" xr:uid="{00000000-0006-0000-0900-000058000000}">
      <text>
        <r>
          <rPr>
            <sz val="10"/>
            <color rgb="FF000000"/>
            <rFont val="Calibri"/>
            <family val="2"/>
            <scheme val="minor"/>
          </rPr>
          <t>======
ID#AAAAT2qENlQ
     (2022-01-11 21:47:06)
Must match the Vehicle Type specified in the CH4/N2O emission factor table below</t>
        </r>
      </text>
    </comment>
    <comment ref="C50" authorId="0" shapeId="0" xr:uid="{00000000-0006-0000-0900-00000D000000}">
      <text>
        <r>
          <rPr>
            <sz val="10"/>
            <color rgb="FF000000"/>
            <rFont val="Calibri"/>
            <family val="2"/>
            <scheme val="minor"/>
          </rPr>
          <t>======
ID#AAAAT2qEOAQ
bulldog    (2022-01-11 21:47:06)
UK DEFRA October 2010 guidance, Table 7g</t>
        </r>
      </text>
    </comment>
    <comment ref="H50" authorId="0" shapeId="0" xr:uid="{00000000-0006-0000-0900-00006A000000}">
      <text>
        <r>
          <rPr>
            <sz val="10"/>
            <color rgb="FF000000"/>
            <rFont val="Calibri"/>
            <family val="2"/>
            <scheme val="minor"/>
          </rPr>
          <t>======
ID#AAAAT2qENeM
     (2022-01-11 21:47:06)
Must match the Vehicle Type specified in the CH4/N2O emission factor table below</t>
        </r>
      </text>
    </comment>
    <comment ref="C51" authorId="0" shapeId="0" xr:uid="{00000000-0006-0000-0900-000083000000}">
      <text>
        <r>
          <rPr>
            <sz val="10"/>
            <color rgb="FF000000"/>
            <rFont val="Calibri"/>
            <family val="2"/>
            <scheme val="minor"/>
          </rPr>
          <t>======
ID#AAAAT2qENTk
bulldog    (2022-01-11 21:47:06)
UK DEFRA October 2010 guidance, Table 7g</t>
        </r>
      </text>
    </comment>
    <comment ref="H51" authorId="0" shapeId="0" xr:uid="{00000000-0006-0000-0900-000089000000}">
      <text>
        <r>
          <rPr>
            <sz val="10"/>
            <color rgb="FF000000"/>
            <rFont val="Calibri"/>
            <family val="2"/>
            <scheme val="minor"/>
          </rPr>
          <t>======
ID#AAAAT2qENRQ
     (2022-01-11 21:47:06)
Must match the Vehicle Type specified in the CH4/N2O emission factor table below</t>
        </r>
      </text>
    </comment>
    <comment ref="C52" authorId="0" shapeId="0" xr:uid="{00000000-0006-0000-0900-00009C000000}">
      <text>
        <r>
          <rPr>
            <sz val="10"/>
            <color rgb="FF000000"/>
            <rFont val="Calibri"/>
            <family val="2"/>
            <scheme val="minor"/>
          </rPr>
          <t>======
ID#AAAAT15e_F0
bulldog    (2022-01-11 21:47:05)
UK DEFRA October 2010 guidance, Table 7g</t>
        </r>
      </text>
    </comment>
    <comment ref="H52" authorId="0" shapeId="0" xr:uid="{00000000-0006-0000-0900-00000C000000}">
      <text>
        <r>
          <rPr>
            <sz val="10"/>
            <color rgb="FF000000"/>
            <rFont val="Calibri"/>
            <family val="2"/>
            <scheme val="minor"/>
          </rPr>
          <t>======
ID#AAAAT2qEOAc
     (2022-01-11 21:47:06)
Must match the Vehicle Type specified in the CH4/N2O emission factor table below</t>
        </r>
      </text>
    </comment>
    <comment ref="C53" authorId="0" shapeId="0" xr:uid="{00000000-0006-0000-0900-000069000000}">
      <text>
        <r>
          <rPr>
            <sz val="10"/>
            <color rgb="FF000000"/>
            <rFont val="Calibri"/>
            <family val="2"/>
            <scheme val="minor"/>
          </rPr>
          <t>======
ID#AAAAT2qENeQ
bulldog    (2022-01-11 21:47:06)
UK DEFRA October 2010 guidance, Table 7g</t>
        </r>
      </text>
    </comment>
    <comment ref="H53" authorId="0" shapeId="0" xr:uid="{00000000-0006-0000-0900-00004A000000}">
      <text>
        <r>
          <rPr>
            <sz val="10"/>
            <color rgb="FF000000"/>
            <rFont val="Calibri"/>
            <family val="2"/>
            <scheme val="minor"/>
          </rPr>
          <t>======
ID#AAAAT2qENsY
     (2022-01-11 21:47:06)
Must match the Vehicle Type specified in the CH4/N2O emission factor table below</t>
        </r>
      </text>
    </comment>
    <comment ref="C54" authorId="0" shapeId="0" xr:uid="{00000000-0006-0000-0900-00007C000000}">
      <text>
        <r>
          <rPr>
            <sz val="10"/>
            <color rgb="FF000000"/>
            <rFont val="Calibri"/>
            <family val="2"/>
            <scheme val="minor"/>
          </rPr>
          <t>======
ID#AAAAT2qENVc
bulldog    (2022-01-11 21:47:06)
UK DEFRA October 2010 guidance, Table 7g</t>
        </r>
      </text>
    </comment>
    <comment ref="H54" authorId="0" shapeId="0" xr:uid="{00000000-0006-0000-0900-000015000000}">
      <text>
        <r>
          <rPr>
            <sz val="10"/>
            <color rgb="FF000000"/>
            <rFont val="Calibri"/>
            <family val="2"/>
            <scheme val="minor"/>
          </rPr>
          <t>======
ID#AAAAT2qEN-U
     (2022-01-11 21:47:06)
Must match the Vehicle Type specified in the CH4/N2O emission factor table below</t>
        </r>
      </text>
    </comment>
    <comment ref="C55" authorId="0" shapeId="0" xr:uid="{00000000-0006-0000-0900-000052000000}">
      <text>
        <r>
          <rPr>
            <sz val="10"/>
            <color rgb="FF000000"/>
            <rFont val="Calibri"/>
            <family val="2"/>
            <scheme val="minor"/>
          </rPr>
          <t>======
ID#AAAAT2qENo8
bulldog    (2022-01-11 21:47:06)
UK DEFRA October 2010 guidance, Table 7g</t>
        </r>
      </text>
    </comment>
    <comment ref="H55" authorId="0" shapeId="0" xr:uid="{00000000-0006-0000-0900-00007B000000}">
      <text>
        <r>
          <rPr>
            <sz val="10"/>
            <color rgb="FF000000"/>
            <rFont val="Calibri"/>
            <family val="2"/>
            <scheme val="minor"/>
          </rPr>
          <t>======
ID#AAAAT2qENVs
     (2022-01-11 21:47:06)
Must match the Vehicle Type specified in the CH4/N2O emission factor table below</t>
        </r>
      </text>
    </comment>
    <comment ref="C56" authorId="0" shapeId="0" xr:uid="{00000000-0006-0000-0900-0000A2000000}">
      <text>
        <r>
          <rPr>
            <sz val="10"/>
            <color rgb="FF000000"/>
            <rFont val="Calibri"/>
            <family val="2"/>
            <scheme val="minor"/>
          </rPr>
          <t>======
ID#AAAAT15e_Cw
bulldog    (2022-01-11 21:47:05)
UK DEFRA October 2010 guidance, Table 7g</t>
        </r>
      </text>
    </comment>
    <comment ref="H56" authorId="0" shapeId="0" xr:uid="{00000000-0006-0000-0900-000044000000}">
      <text>
        <r>
          <rPr>
            <sz val="10"/>
            <color rgb="FF000000"/>
            <rFont val="Calibri"/>
            <family val="2"/>
            <scheme val="minor"/>
          </rPr>
          <t>======
ID#AAAAT2qENuA
     (2022-01-11 21:47:06)
Must match the Vehicle Type specified in the CH4/N2O emission factor table below</t>
        </r>
      </text>
    </comment>
    <comment ref="C57" authorId="0" shapeId="0" xr:uid="{00000000-0006-0000-0900-000066000000}">
      <text>
        <r>
          <rPr>
            <sz val="10"/>
            <color rgb="FF000000"/>
            <rFont val="Calibri"/>
            <family val="2"/>
            <scheme val="minor"/>
          </rPr>
          <t>======
ID#AAAAT2qENgk
bulldog    (2022-01-11 21:47:06)
UK DEFRA October 2010 guidance, Table 7g</t>
        </r>
      </text>
    </comment>
    <comment ref="H57" authorId="0" shapeId="0" xr:uid="{00000000-0006-0000-0900-0000A1000000}">
      <text>
        <r>
          <rPr>
            <sz val="10"/>
            <color rgb="FF000000"/>
            <rFont val="Calibri"/>
            <family val="2"/>
            <scheme val="minor"/>
          </rPr>
          <t>======
ID#AAAAT15e_Dw
     (2022-01-11 21:47:05)
Must match the Vehicle Type specified in the CH4/N2O emission factor table below</t>
        </r>
      </text>
    </comment>
    <comment ref="C58" authorId="0" shapeId="0" xr:uid="{00000000-0006-0000-0900-00002B000000}">
      <text>
        <r>
          <rPr>
            <sz val="10"/>
            <color rgb="FF000000"/>
            <rFont val="Calibri"/>
            <family val="2"/>
            <scheme val="minor"/>
          </rPr>
          <t>======
ID#AAAAT2qEN20
bulldog    (2022-01-11 21:47:06)
US EPA guidance on "Optional emisisons from …", Table 8</t>
        </r>
      </text>
    </comment>
    <comment ref="H58" authorId="0" shapeId="0" xr:uid="{00000000-0006-0000-0900-00005F000000}">
      <text>
        <r>
          <rPr>
            <sz val="10"/>
            <color rgb="FF000000"/>
            <rFont val="Calibri"/>
            <family val="2"/>
            <scheme val="minor"/>
          </rPr>
          <t>======
ID#AAAAT2qENiU
     (2022-01-11 21:47:06)
Must match the Vehicle Type specified in the CH4/N2O emission factor table below</t>
        </r>
      </text>
    </comment>
    <comment ref="C59" authorId="0" shapeId="0" xr:uid="{00000000-0006-0000-0900-00009E000000}">
      <text>
        <r>
          <rPr>
            <sz val="10"/>
            <color rgb="FF000000"/>
            <rFont val="Calibri"/>
            <family val="2"/>
            <scheme val="minor"/>
          </rPr>
          <t>======
ID#AAAAT15e_EI
bulldog    (2022-01-11 21:47:05)
US EPA guidance on "Optional emisisons from …", Table 8</t>
        </r>
      </text>
    </comment>
    <comment ref="H59" authorId="0" shapeId="0" xr:uid="{00000000-0006-0000-0900-000003000000}">
      <text>
        <r>
          <rPr>
            <sz val="10"/>
            <color rgb="FF000000"/>
            <rFont val="Calibri"/>
            <family val="2"/>
            <scheme val="minor"/>
          </rPr>
          <t>======
ID#AAAAT2qEOD4
     (2022-01-11 21:47:06)
Must match the Vehicle Type specified in the CH4/N2O emission factor table below</t>
        </r>
      </text>
    </comment>
    <comment ref="C60" authorId="0" shapeId="0" xr:uid="{00000000-0006-0000-0900-00008A000000}">
      <text>
        <r>
          <rPr>
            <sz val="10"/>
            <color rgb="FF000000"/>
            <rFont val="Calibri"/>
            <family val="2"/>
            <scheme val="minor"/>
          </rPr>
          <t>======
ID#AAAAT2qENQ4
bulldog    (2022-01-11 21:47:06)
US EPA guidance on "Optional emisisons from …", Table 8</t>
        </r>
      </text>
    </comment>
    <comment ref="H60" authorId="0" shapeId="0" xr:uid="{00000000-0006-0000-0900-00007D000000}">
      <text>
        <r>
          <rPr>
            <sz val="10"/>
            <color rgb="FF000000"/>
            <rFont val="Calibri"/>
            <family val="2"/>
            <scheme val="minor"/>
          </rPr>
          <t>======
ID#AAAAT2qENU4
     (2022-01-11 21:47:06)
Must match the Vehicle Type specified in the CH4/N2O emission factor table below</t>
        </r>
      </text>
    </comment>
    <comment ref="C61" authorId="0" shapeId="0" xr:uid="{00000000-0006-0000-0900-00000E000000}">
      <text>
        <r>
          <rPr>
            <sz val="10"/>
            <color rgb="FF000000"/>
            <rFont val="Calibri"/>
            <family val="2"/>
            <scheme val="minor"/>
          </rPr>
          <t>======
ID#AAAAT2qEN_s
bulldog    (2022-01-11 21:47:06)
US EPA guidance on "Optional emisisons from …", Table 7</t>
        </r>
      </text>
    </comment>
    <comment ref="H61" authorId="0" shapeId="0" xr:uid="{00000000-0006-0000-0900-000009000000}">
      <text>
        <r>
          <rPr>
            <sz val="10"/>
            <color rgb="FF000000"/>
            <rFont val="Calibri"/>
            <family val="2"/>
            <scheme val="minor"/>
          </rPr>
          <t>======
ID#AAAAT2qEOC4
     (2022-01-11 21:47:06)
Must match the Vehicle Type specified in the CH4/N2O emission factor table below</t>
        </r>
      </text>
    </comment>
    <comment ref="C62" authorId="0" shapeId="0" xr:uid="{00000000-0006-0000-0900-00004C000000}">
      <text>
        <r>
          <rPr>
            <sz val="10"/>
            <color rgb="FF000000"/>
            <rFont val="Calibri"/>
            <family val="2"/>
            <scheme val="minor"/>
          </rPr>
          <t>======
ID#AAAAT2qENrE
bulldog    (2022-01-11 21:47:06)
US EPA guidance on "Optional emisisons from …", Table 6</t>
        </r>
      </text>
    </comment>
    <comment ref="H62" authorId="0" shapeId="0" xr:uid="{00000000-0006-0000-0900-000082000000}">
      <text>
        <r>
          <rPr>
            <sz val="10"/>
            <color rgb="FF000000"/>
            <rFont val="Calibri"/>
            <family val="2"/>
            <scheme val="minor"/>
          </rPr>
          <t>======
ID#AAAAT2qENTw
     (2022-01-11 21:47:06)
Must match the Vehicle Type specified in the CH4/N2O emission factor table below</t>
        </r>
      </text>
    </comment>
    <comment ref="C63" authorId="0" shapeId="0" xr:uid="{00000000-0006-0000-0900-00006D000000}">
      <text>
        <r>
          <rPr>
            <sz val="10"/>
            <color rgb="FF000000"/>
            <rFont val="Calibri"/>
            <family val="2"/>
            <scheme val="minor"/>
          </rPr>
          <t>======
ID#AAAAT2qENbI
bulldog    (2022-01-11 21:47:06)
US EPA guidance on "Optional emisisons from …", Table 6</t>
        </r>
      </text>
    </comment>
    <comment ref="H63" authorId="0" shapeId="0" xr:uid="{00000000-0006-0000-0900-000079000000}">
      <text>
        <r>
          <rPr>
            <sz val="10"/>
            <color rgb="FF000000"/>
            <rFont val="Calibri"/>
            <family val="2"/>
            <scheme val="minor"/>
          </rPr>
          <t>======
ID#AAAAT2qENWE
     (2022-01-11 21:47:06)
Must match the Vehicle Type specified in the CH4/N2O emission factor table below</t>
        </r>
      </text>
    </comment>
    <comment ref="C64" authorId="0" shapeId="0" xr:uid="{00000000-0006-0000-0900-00005D000000}">
      <text>
        <r>
          <rPr>
            <sz val="10"/>
            <color rgb="FF000000"/>
            <rFont val="Calibri"/>
            <family val="2"/>
            <scheme val="minor"/>
          </rPr>
          <t>======
ID#AAAAT2qENjA
bulldog    (2022-01-11 21:47:06)
US EPA guidance on "Optional emisisons from …", Table 6</t>
        </r>
      </text>
    </comment>
    <comment ref="H64" authorId="0" shapeId="0" xr:uid="{00000000-0006-0000-0900-000090000000}">
      <text>
        <r>
          <rPr>
            <sz val="10"/>
            <color rgb="FF000000"/>
            <rFont val="Calibri"/>
            <family val="2"/>
            <scheme val="minor"/>
          </rPr>
          <t>======
ID#AAAAT2mnGLw
     (2022-01-11 21:47:06)
Must match the Vehicle Type specified in the CH4/N2O emission factor table below</t>
        </r>
      </text>
    </comment>
    <comment ref="C65" authorId="0" shapeId="0" xr:uid="{00000000-0006-0000-0900-000020000000}">
      <text>
        <r>
          <rPr>
            <sz val="10"/>
            <color rgb="FF000000"/>
            <rFont val="Calibri"/>
            <family val="2"/>
            <scheme val="minor"/>
          </rPr>
          <t>======
ID#AAAAT2qEN7Q
bulldog    (2022-01-11 21:47:06)
US EPA guidance on "Optional emisisons from …", Table 6</t>
        </r>
      </text>
    </comment>
    <comment ref="H65" authorId="0" shapeId="0" xr:uid="{00000000-0006-0000-0900-000005000000}">
      <text>
        <r>
          <rPr>
            <sz val="10"/>
            <color rgb="FF000000"/>
            <rFont val="Calibri"/>
            <family val="2"/>
            <scheme val="minor"/>
          </rPr>
          <t>======
ID#AAAAT2qEODc
     (2022-01-11 21:47:06)
Must match the Vehicle Type specified in the CH4/N2O emission factor table below</t>
        </r>
      </text>
    </comment>
    <comment ref="C66" authorId="0" shapeId="0" xr:uid="{00000000-0006-0000-0900-000008000000}">
      <text>
        <r>
          <rPr>
            <sz val="10"/>
            <color rgb="FF000000"/>
            <rFont val="Calibri"/>
            <family val="2"/>
            <scheme val="minor"/>
          </rPr>
          <t>======
ID#AAAAT2qEOC8
bulldog    (2022-01-11 21:47:06)
US EPA guidance on "Optional emisisons from …", Table 6</t>
        </r>
      </text>
    </comment>
    <comment ref="H66" authorId="0" shapeId="0" xr:uid="{00000000-0006-0000-0900-000073000000}">
      <text>
        <r>
          <rPr>
            <sz val="10"/>
            <color rgb="FF000000"/>
            <rFont val="Calibri"/>
            <family val="2"/>
            <scheme val="minor"/>
          </rPr>
          <t>======
ID#AAAAT2qENZY
     (2022-01-11 21:47:06)
Must match the Vehicle Type specified in the CH4/N2O emission factor table below</t>
        </r>
      </text>
    </comment>
    <comment ref="C67" authorId="0" shapeId="0" xr:uid="{00000000-0006-0000-0900-000094000000}">
      <text>
        <r>
          <rPr>
            <sz val="10"/>
            <color rgb="FF000000"/>
            <rFont val="Calibri"/>
            <family val="2"/>
            <scheme val="minor"/>
          </rPr>
          <t>======
ID#AAAAT2mnGKA
bulldog    (2022-01-11 21:47:06)
US EPA guidance on "Optional emisisons from …", Table 6</t>
        </r>
      </text>
    </comment>
    <comment ref="H67" authorId="0" shapeId="0" xr:uid="{00000000-0006-0000-0900-000030000000}">
      <text>
        <r>
          <rPr>
            <sz val="10"/>
            <color rgb="FF000000"/>
            <rFont val="Calibri"/>
            <family val="2"/>
            <scheme val="minor"/>
          </rPr>
          <t>======
ID#AAAAT2qEN1E
     (2022-01-11 21:47:06)
Must match the Vehicle Type specified in the CH4/N2O emission factor table below</t>
        </r>
      </text>
    </comment>
    <comment ref="C68" authorId="0" shapeId="0" xr:uid="{00000000-0006-0000-0900-000075000000}">
      <text>
        <r>
          <rPr>
            <sz val="10"/>
            <color rgb="FF000000"/>
            <rFont val="Calibri"/>
            <family val="2"/>
            <scheme val="minor"/>
          </rPr>
          <t>======
ID#AAAAT2qENXw
bulldog    (2022-01-11 21:47:06)
US EPA guidance on "Optional emisisons from …", Table 6</t>
        </r>
      </text>
    </comment>
    <comment ref="H68" authorId="0" shapeId="0" xr:uid="{00000000-0006-0000-0900-00008F000000}">
      <text>
        <r>
          <rPr>
            <sz val="10"/>
            <color rgb="FF000000"/>
            <rFont val="Calibri"/>
            <family val="2"/>
            <scheme val="minor"/>
          </rPr>
          <t>======
ID#AAAAT2mnGMk
     (2022-01-11 21:47:06)
Must match the Vehicle Type specified in the CH4/N2O emission factor table below</t>
        </r>
      </text>
    </comment>
    <comment ref="C69" authorId="0" shapeId="0" xr:uid="{00000000-0006-0000-0900-000007000000}">
      <text>
        <r>
          <rPr>
            <sz val="10"/>
            <color rgb="FF000000"/>
            <rFont val="Calibri"/>
            <family val="2"/>
            <scheme val="minor"/>
          </rPr>
          <t>======
ID#AAAAT2qEODM
bulldog    (2022-01-11 21:47:06)
US EPA guidance on "Optional emisisons from …", Table 6</t>
        </r>
      </text>
    </comment>
    <comment ref="H69" authorId="0" shapeId="0" xr:uid="{00000000-0006-0000-0900-00002C000000}">
      <text>
        <r>
          <rPr>
            <sz val="10"/>
            <color rgb="FF000000"/>
            <rFont val="Calibri"/>
            <family val="2"/>
            <scheme val="minor"/>
          </rPr>
          <t>======
ID#AAAAT2qEN2Y
     (2022-01-11 21:47:06)
Must match the Vehicle Type specified in the CH4/N2O emission factor table below</t>
        </r>
      </text>
    </comment>
    <comment ref="C70" authorId="0" shapeId="0" xr:uid="{00000000-0006-0000-0900-000088000000}">
      <text>
        <r>
          <rPr>
            <sz val="10"/>
            <color rgb="FF000000"/>
            <rFont val="Calibri"/>
            <family val="2"/>
            <scheme val="minor"/>
          </rPr>
          <t>======
ID#AAAAT2qENRY
bulldog    (2022-01-11 21:47:06)
US EPA guidance on "Optional emisisons from …", Table 6</t>
        </r>
      </text>
    </comment>
    <comment ref="H70" authorId="0" shapeId="0" xr:uid="{00000000-0006-0000-0900-00002D000000}">
      <text>
        <r>
          <rPr>
            <sz val="10"/>
            <color rgb="FF000000"/>
            <rFont val="Calibri"/>
            <family val="2"/>
            <scheme val="minor"/>
          </rPr>
          <t>======
ID#AAAAT2qEN2Q
     (2022-01-11 21:47:06)
Must match the Vehicle Type specified in the CH4/N2O emission factor table below</t>
        </r>
      </text>
    </comment>
    <comment ref="C71" authorId="0" shapeId="0" xr:uid="{00000000-0006-0000-0900-00005B000000}">
      <text>
        <r>
          <rPr>
            <sz val="10"/>
            <color rgb="FF000000"/>
            <rFont val="Calibri"/>
            <family val="2"/>
            <scheme val="minor"/>
          </rPr>
          <t>======
ID#AAAAT2qENjk
bulldog    (2022-01-11 21:47:06)
US EPA guidance on "Optional emisisons from …", Table 6</t>
        </r>
      </text>
    </comment>
    <comment ref="H71" authorId="0" shapeId="0" xr:uid="{00000000-0006-0000-0900-000038000000}">
      <text>
        <r>
          <rPr>
            <sz val="10"/>
            <color rgb="FF000000"/>
            <rFont val="Calibri"/>
            <family val="2"/>
            <scheme val="minor"/>
          </rPr>
          <t>======
ID#AAAAT2qENyE
     (2022-01-11 21:47:06)
Must match the Vehicle Type specified in the CH4/N2O emission factor table below</t>
        </r>
      </text>
    </comment>
    <comment ref="C72" authorId="0" shapeId="0" xr:uid="{00000000-0006-0000-0900-00008C000000}">
      <text>
        <r>
          <rPr>
            <sz val="10"/>
            <color rgb="FF000000"/>
            <rFont val="Calibri"/>
            <family val="2"/>
            <scheme val="minor"/>
          </rPr>
          <t>======
ID#AAAAT2mnGNQ
bulldog    (2022-01-11 21:47:06)
US EPA guidance on "Optional emisisons from …", Table 6</t>
        </r>
      </text>
    </comment>
    <comment ref="H72" authorId="0" shapeId="0" xr:uid="{00000000-0006-0000-0900-000076000000}">
      <text>
        <r>
          <rPr>
            <sz val="10"/>
            <color rgb="FF000000"/>
            <rFont val="Calibri"/>
            <family val="2"/>
            <scheme val="minor"/>
          </rPr>
          <t>======
ID#AAAAT2qENXk
     (2022-01-11 21:47:06)
Must match the Vehicle Type specified in the CH4/N2O emission factor table below</t>
        </r>
      </text>
    </comment>
    <comment ref="C73" authorId="0" shapeId="0" xr:uid="{00000000-0006-0000-0900-000057000000}">
      <text>
        <r>
          <rPr>
            <sz val="10"/>
            <color rgb="FF000000"/>
            <rFont val="Calibri"/>
            <family val="2"/>
            <scheme val="minor"/>
          </rPr>
          <t>======
ID#AAAAT2qENmU
bulldog    (2022-01-11 21:47:06)
US EPA guidance on "Optional emisisons from …", Table 6</t>
        </r>
      </text>
    </comment>
    <comment ref="H73" authorId="0" shapeId="0" xr:uid="{00000000-0006-0000-0900-000043000000}">
      <text>
        <r>
          <rPr>
            <sz val="10"/>
            <color rgb="FF000000"/>
            <rFont val="Calibri"/>
            <family val="2"/>
            <scheme val="minor"/>
          </rPr>
          <t>======
ID#AAAAT2qENuQ
     (2022-01-11 21:47:06)
Must match the Vehicle Type specified in the CH4/N2O emission factor table below</t>
        </r>
      </text>
    </comment>
    <comment ref="C74" authorId="0" shapeId="0" xr:uid="{00000000-0006-0000-0900-00006B000000}">
      <text>
        <r>
          <rPr>
            <sz val="10"/>
            <color rgb="FF000000"/>
            <rFont val="Calibri"/>
            <family val="2"/>
            <scheme val="minor"/>
          </rPr>
          <t>======
ID#AAAAT2qENd4
bulldog    (2022-01-11 21:47:06)
:
US EPA guidance on "Optional emisisons from …", Table 8</t>
        </r>
      </text>
    </comment>
    <comment ref="H74" authorId="0" shapeId="0" xr:uid="{00000000-0006-0000-0900-000016000000}">
      <text>
        <r>
          <rPr>
            <sz val="10"/>
            <color rgb="FF000000"/>
            <rFont val="Calibri"/>
            <family val="2"/>
            <scheme val="minor"/>
          </rPr>
          <t>======
ID#AAAAT2qEN-Q
     (2022-01-11 21:47:06)
Must match the Vehicle Type specified in the CH4/N2O emission factor table below</t>
        </r>
      </text>
    </comment>
    <comment ref="C75" authorId="0" shapeId="0" xr:uid="{00000000-0006-0000-0900-00009B000000}">
      <text>
        <r>
          <rPr>
            <sz val="10"/>
            <color rgb="FF000000"/>
            <rFont val="Calibri"/>
            <family val="2"/>
            <scheme val="minor"/>
          </rPr>
          <t>======
ID#AAAAT15e_Gw
bulldog    (2022-01-11 21:47:05)
:
US EPA guidance on "Optional emisisons from …", Table 8</t>
        </r>
      </text>
    </comment>
    <comment ref="H75" authorId="0" shapeId="0" xr:uid="{00000000-0006-0000-0900-000054000000}">
      <text>
        <r>
          <rPr>
            <sz val="10"/>
            <color rgb="FF000000"/>
            <rFont val="Calibri"/>
            <family val="2"/>
            <scheme val="minor"/>
          </rPr>
          <t>======
ID#AAAAT2qENmw
     (2022-01-11 21:47:06)
Must match the Vehicle Type specified in the CH4/N2O emission factor table below</t>
        </r>
      </text>
    </comment>
    <comment ref="C76" authorId="0" shapeId="0" xr:uid="{00000000-0006-0000-0900-000021000000}">
      <text>
        <r>
          <rPr>
            <sz val="10"/>
            <color rgb="FF000000"/>
            <rFont val="Calibri"/>
            <family val="2"/>
            <scheme val="minor"/>
          </rPr>
          <t>======
ID#AAAAT2qEN6U
bulldog    (2022-01-11 21:47:06)
:
US EPA guidance on "Optional emisisons from …", Table 8</t>
        </r>
      </text>
    </comment>
    <comment ref="H76" authorId="0" shapeId="0" xr:uid="{00000000-0006-0000-0900-00003C000000}">
      <text>
        <r>
          <rPr>
            <sz val="10"/>
            <color rgb="FF000000"/>
            <rFont val="Calibri"/>
            <family val="2"/>
            <scheme val="minor"/>
          </rPr>
          <t>======
ID#AAAAT2qENxk
     (2022-01-11 21:47:06)
Must match the Vehicle Type specified in the CH4/N2O emission factor table below</t>
        </r>
      </text>
    </comment>
    <comment ref="C77" authorId="0" shapeId="0" xr:uid="{00000000-0006-0000-0900-000053000000}">
      <text>
        <r>
          <rPr>
            <sz val="10"/>
            <color rgb="FF000000"/>
            <rFont val="Calibri"/>
            <family val="2"/>
            <scheme val="minor"/>
          </rPr>
          <t>======
ID#AAAAT2qENnM
bulldog    (2022-01-11 21:47:06)
:
US EPA guidance on "Optional emisisons from …", Table 8</t>
        </r>
      </text>
    </comment>
    <comment ref="H77" authorId="0" shapeId="0" xr:uid="{00000000-0006-0000-0900-000097000000}">
      <text>
        <r>
          <rPr>
            <sz val="10"/>
            <color rgb="FF000000"/>
            <rFont val="Calibri"/>
            <family val="2"/>
            <scheme val="minor"/>
          </rPr>
          <t>======
ID#AAAAT15e_IE
     (2022-01-11 21:47:06)
Must match the Vehicle Type specified in the CH4/N2O emission factor table below</t>
        </r>
      </text>
    </comment>
    <comment ref="C78" authorId="0" shapeId="0" xr:uid="{00000000-0006-0000-0900-000085000000}">
      <text>
        <r>
          <rPr>
            <sz val="10"/>
            <color rgb="FF000000"/>
            <rFont val="Calibri"/>
            <family val="2"/>
            <scheme val="minor"/>
          </rPr>
          <t>======
ID#AAAAT2qENSc
bulldog    (2022-01-11 21:47:06)
:
US EPA guidance on "Optional emisisons from …", Table 8</t>
        </r>
      </text>
    </comment>
    <comment ref="H78" authorId="0" shapeId="0" xr:uid="{00000000-0006-0000-0900-00008D000000}">
      <text>
        <r>
          <rPr>
            <sz val="10"/>
            <color rgb="FF000000"/>
            <rFont val="Calibri"/>
            <family val="2"/>
            <scheme val="minor"/>
          </rPr>
          <t>======
ID#AAAAT2mnGNM
     (2022-01-11 21:47:06)
Must match the Vehicle Type specified in the CH4/N2O emission factor table below</t>
        </r>
      </text>
    </comment>
    <comment ref="C79" authorId="0" shapeId="0" xr:uid="{00000000-0006-0000-0900-00009D000000}">
      <text>
        <r>
          <rPr>
            <sz val="10"/>
            <color rgb="FF000000"/>
            <rFont val="Calibri"/>
            <family val="2"/>
            <scheme val="minor"/>
          </rPr>
          <t>======
ID#AAAAT15e_EU
bulldog    (2022-01-11 21:47:05)
:
US EPA guidance on "Optional emisisons from …", Table 8</t>
        </r>
      </text>
    </comment>
    <comment ref="H79" authorId="0" shapeId="0" xr:uid="{00000000-0006-0000-0900-000024000000}">
      <text>
        <r>
          <rPr>
            <sz val="10"/>
            <color rgb="FF000000"/>
            <rFont val="Calibri"/>
            <family val="2"/>
            <scheme val="minor"/>
          </rPr>
          <t>======
ID#AAAAT2qEN40
     (2022-01-11 21:47:06)
Must match the Vehicle Type specified in the CH4/N2O emission factor table below</t>
        </r>
      </text>
    </comment>
    <comment ref="C80" authorId="0" shapeId="0" xr:uid="{00000000-0006-0000-0900-00004B000000}">
      <text>
        <r>
          <rPr>
            <sz val="10"/>
            <color rgb="FF000000"/>
            <rFont val="Calibri"/>
            <family val="2"/>
            <scheme val="minor"/>
          </rPr>
          <t>======
ID#AAAAT2qENr4
bulldog    (2022-01-11 21:47:06)
:
US EPA guidance on "Optional emisisons from …", Table 8</t>
        </r>
      </text>
    </comment>
    <comment ref="H80" authorId="0" shapeId="0" xr:uid="{00000000-0006-0000-0900-000070000000}">
      <text>
        <r>
          <rPr>
            <sz val="10"/>
            <color rgb="FF000000"/>
            <rFont val="Calibri"/>
            <family val="2"/>
            <scheme val="minor"/>
          </rPr>
          <t>======
ID#AAAAT2qENac
     (2022-01-11 21:47:06)
Must match the Vehicle Type specified in the CH4/N2O emission factor table below</t>
        </r>
      </text>
    </comment>
    <comment ref="C81" authorId="0" shapeId="0" xr:uid="{00000000-0006-0000-0900-000018000000}">
      <text>
        <r>
          <rPr>
            <sz val="10"/>
            <color rgb="FF000000"/>
            <rFont val="Calibri"/>
            <family val="2"/>
            <scheme val="minor"/>
          </rPr>
          <t>======
ID#AAAAT2qEN90
bulldog    (2022-01-11 21:47:06)
:
US EPA guidance on "Optional emisisons from …", Table 8</t>
        </r>
      </text>
    </comment>
    <comment ref="H81" authorId="0" shapeId="0" xr:uid="{00000000-0006-0000-0900-000048000000}">
      <text>
        <r>
          <rPr>
            <sz val="10"/>
            <color rgb="FF000000"/>
            <rFont val="Calibri"/>
            <family val="2"/>
            <scheme val="minor"/>
          </rPr>
          <t>======
ID#AAAAT2qENtg
     (2022-01-11 21:47:06)
Must match the Vehicle Type specified in the CH4/N2O emission factor table below</t>
        </r>
      </text>
    </comment>
    <comment ref="C82" authorId="0" shapeId="0" xr:uid="{00000000-0006-0000-0900-000096000000}">
      <text>
        <r>
          <rPr>
            <sz val="10"/>
            <color rgb="FF000000"/>
            <rFont val="Calibri"/>
            <family val="2"/>
            <scheme val="minor"/>
          </rPr>
          <t>======
ID#AAAAT15e_JE
bulldog    (2022-01-11 21:47:06)
:
US EPA guidance on "Optional emisisons from …", Table 8</t>
        </r>
      </text>
    </comment>
    <comment ref="H82" authorId="0" shapeId="0" xr:uid="{00000000-0006-0000-0900-00008E000000}">
      <text>
        <r>
          <rPr>
            <sz val="10"/>
            <color rgb="FF000000"/>
            <rFont val="Calibri"/>
            <family val="2"/>
            <scheme val="minor"/>
          </rPr>
          <t>======
ID#AAAAT2mnGNE
     (2022-01-11 21:47:06)
Must match the Vehicle Type specified in the CH4/N2O emission factor table below</t>
        </r>
      </text>
    </comment>
    <comment ref="C87" authorId="0" shapeId="0" xr:uid="{00000000-0006-0000-0900-000028000000}">
      <text>
        <r>
          <rPr>
            <sz val="10"/>
            <color rgb="FF000000"/>
            <rFont val="Calibri"/>
            <family val="2"/>
            <scheme val="minor"/>
          </rPr>
          <t>======
ID#AAAAT2qEN3w
bulldog    (2022-01-11 21:47:06)
US EPA guidance on "Optional emisisons from …", Table 8</t>
        </r>
      </text>
    </comment>
    <comment ref="F87" authorId="0" shapeId="0" xr:uid="{00000000-0006-0000-0900-000087000000}">
      <text>
        <r>
          <rPr>
            <sz val="10"/>
            <color rgb="FF000000"/>
            <rFont val="Calibri"/>
            <family val="2"/>
            <scheme val="minor"/>
          </rPr>
          <t>======
ID#AAAAT2qENRc
bulldog    (2022-01-11 21:47:06)
US EPA guidance on "Optional emisisons from …", Table 8</t>
        </r>
      </text>
    </comment>
    <comment ref="C90" authorId="0" shapeId="0" xr:uid="{00000000-0006-0000-0900-000064000000}">
      <text>
        <r>
          <rPr>
            <sz val="10"/>
            <color rgb="FF000000"/>
            <rFont val="Calibri"/>
            <family val="2"/>
            <scheme val="minor"/>
          </rPr>
          <t>======
ID#AAAAT2qENhY
bulldog    (2022-01-11 21:47:06)
US EPA guidance on "Optional emisisons from …", Table 8</t>
        </r>
      </text>
    </comment>
    <comment ref="F90" authorId="0" shapeId="0" xr:uid="{00000000-0006-0000-0900-000025000000}">
      <text>
        <r>
          <rPr>
            <sz val="10"/>
            <color rgb="FF000000"/>
            <rFont val="Calibri"/>
            <family val="2"/>
            <scheme val="minor"/>
          </rPr>
          <t>======
ID#AAAAT2qEN4Y
bulldog    (2022-01-11 21:47:06)
US EPA guidance on "Optional emisisons from …", Table 8</t>
        </r>
      </text>
    </comment>
    <comment ref="C91" authorId="0" shapeId="0" xr:uid="{00000000-0006-0000-0900-000001000000}">
      <text>
        <r>
          <rPr>
            <sz val="10"/>
            <color rgb="FF000000"/>
            <rFont val="Calibri"/>
            <family val="2"/>
            <scheme val="minor"/>
          </rPr>
          <t>======
ID#AAAAT2qEOEU
bulldog    (2022-01-11 21:47:06)
US EPA guidance on "Optional emisisons from …", Table 8</t>
        </r>
      </text>
    </comment>
    <comment ref="F91" authorId="0" shapeId="0" xr:uid="{00000000-0006-0000-0900-000006000000}">
      <text>
        <r>
          <rPr>
            <sz val="10"/>
            <color rgb="FF000000"/>
            <rFont val="Calibri"/>
            <family val="2"/>
            <scheme val="minor"/>
          </rPr>
          <t>======
ID#AAAAT2qEODU
bulldog    (2022-01-11 21:47:06)
US EPA guidance on "Optional emisisons from …", Table 8</t>
        </r>
      </text>
    </comment>
    <comment ref="C94" authorId="0" shapeId="0" xr:uid="{00000000-0006-0000-0900-000026000000}">
      <text>
        <r>
          <rPr>
            <sz val="10"/>
            <color rgb="FF000000"/>
            <rFont val="Calibri"/>
            <family val="2"/>
            <scheme val="minor"/>
          </rPr>
          <t>======
ID#AAAAT2qEN4I
bulldog    (2022-01-11 21:47:06)
US EPA guidance on "Optional emisisons from …", Table 8</t>
        </r>
      </text>
    </comment>
    <comment ref="F94" authorId="0" shapeId="0" xr:uid="{00000000-0006-0000-0900-000060000000}">
      <text>
        <r>
          <rPr>
            <sz val="10"/>
            <color rgb="FF000000"/>
            <rFont val="Calibri"/>
            <family val="2"/>
            <scheme val="minor"/>
          </rPr>
          <t>======
ID#AAAAT2qENiY
bulldog    (2022-01-11 21:47:06)
US EPA guidance on "Optional emisisons from …", Table 8</t>
        </r>
      </text>
    </comment>
    <comment ref="C95" authorId="0" shapeId="0" xr:uid="{00000000-0006-0000-0900-000081000000}">
      <text>
        <r>
          <rPr>
            <sz val="10"/>
            <color rgb="FF000000"/>
            <rFont val="Calibri"/>
            <family val="2"/>
            <scheme val="minor"/>
          </rPr>
          <t>======
ID#AAAAT2qENUE
bulldog    (2022-01-11 21:47:06)
US EPA guidance on "Optional emisisons from …", Table 8</t>
        </r>
      </text>
    </comment>
    <comment ref="F95" authorId="0" shapeId="0" xr:uid="{00000000-0006-0000-0900-00009A000000}">
      <text>
        <r>
          <rPr>
            <sz val="10"/>
            <color rgb="FF000000"/>
            <rFont val="Calibri"/>
            <family val="2"/>
            <scheme val="minor"/>
          </rPr>
          <t>======
ID#AAAAT15e_G4
bulldog    (2022-01-11 21:47:05)
US EPA guidance on "Optional emisisons from …", Table 8</t>
        </r>
      </text>
    </comment>
    <comment ref="C98" authorId="0" shapeId="0" xr:uid="{00000000-0006-0000-0900-00004D000000}">
      <text>
        <r>
          <rPr>
            <sz val="10"/>
            <color rgb="FF000000"/>
            <rFont val="Calibri"/>
            <family val="2"/>
            <scheme val="minor"/>
          </rPr>
          <t>======
ID#AAAAT2qENqw
bulldog    (2022-01-11 21:47:06)
US EPA guidance on "Optional emisisons from …", Table 8</t>
        </r>
      </text>
    </comment>
    <comment ref="F98" authorId="0" shapeId="0" xr:uid="{00000000-0006-0000-0900-000037000000}">
      <text>
        <r>
          <rPr>
            <sz val="10"/>
            <color rgb="FF000000"/>
            <rFont val="Calibri"/>
            <family val="2"/>
            <scheme val="minor"/>
          </rPr>
          <t>======
ID#AAAAT2qENyQ
bulldog    (2022-01-11 21:47:06)
US EPA guidance on "Optional emisisons from …", Table 8</t>
        </r>
      </text>
    </comment>
  </commentList>
  <extLst>
    <ext xmlns:r="http://schemas.openxmlformats.org/officeDocument/2006/relationships" uri="GoogleSheetsCustomDataVersion1">
      <go:sheetsCustomData xmlns:go="http://customooxmlschemas.google.com/" r:id="rId1" roundtripDataSignature="AMtx7mhdWqBibopRft/wuoZMeYAnBO52nw=="/>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00000000-0006-0000-0A00-000047000000}">
      <text>
        <r>
          <rPr>
            <sz val="10"/>
            <color rgb="FF000000"/>
            <rFont val="Calibri"/>
            <family val="2"/>
            <scheme val="minor"/>
          </rPr>
          <t>======
ID#AAAAT2mnGNc
bulldog    (2022-01-11 21:47:06)
Defra EFs, updated Oct 2010. Table 6l.</t>
        </r>
      </text>
    </comment>
    <comment ref="C5" authorId="0" shapeId="0" xr:uid="{00000000-0006-0000-0A00-000043000000}">
      <text>
        <r>
          <rPr>
            <sz val="10"/>
            <color rgb="FF000000"/>
            <rFont val="Calibri"/>
            <family val="2"/>
            <scheme val="minor"/>
          </rPr>
          <t>======
ID#AAAAT2qENSY
bulldog    (2022-01-11 21:47:06)
Defra EFs, updated Oct 2010. Table 6l.</t>
        </r>
      </text>
    </comment>
    <comment ref="C6" authorId="0" shapeId="0" xr:uid="{00000000-0006-0000-0A00-000055000000}">
      <text>
        <r>
          <rPr>
            <sz val="10"/>
            <color rgb="FF000000"/>
            <rFont val="Calibri"/>
            <family val="2"/>
            <scheme val="minor"/>
          </rPr>
          <t>======
ID#AAAAT15e_HQ
bulldog    (2022-01-11 21:47:05)
Defra EFs, updated Oct 2010. Table 6l.</t>
        </r>
      </text>
    </comment>
    <comment ref="C7" authorId="0" shapeId="0" xr:uid="{00000000-0006-0000-0A00-000048000000}">
      <text>
        <r>
          <rPr>
            <sz val="10"/>
            <color rgb="FF000000"/>
            <rFont val="Calibri"/>
            <family val="2"/>
            <scheme val="minor"/>
          </rPr>
          <t>======
ID#AAAAT2mnGNU
bulldog    (2022-01-11 21:47:06)
Defra EFs, updated Oct 2010. Table 6l.</t>
        </r>
      </text>
    </comment>
    <comment ref="C8" authorId="0" shapeId="0" xr:uid="{00000000-0006-0000-0A00-00001A000000}">
      <text>
        <r>
          <rPr>
            <sz val="10"/>
            <color rgb="FF000000"/>
            <rFont val="Calibri"/>
            <family val="2"/>
            <scheme val="minor"/>
          </rPr>
          <t>======
ID#AAAAT2qENxQ
bulldog    (2022-01-11 21:47:06)
Defra EFs, updated Oct 2010. Table 6l.</t>
        </r>
      </text>
    </comment>
    <comment ref="C9" authorId="0" shapeId="0" xr:uid="{00000000-0006-0000-0A00-00001D000000}">
      <text>
        <r>
          <rPr>
            <sz val="10"/>
            <color rgb="FF000000"/>
            <rFont val="Calibri"/>
            <family val="2"/>
            <scheme val="minor"/>
          </rPr>
          <t>======
ID#AAAAT2qENu4
bulldog    (2022-01-11 21:47:06)
Defra EFs, updated Oct 2010. Table 6l.</t>
        </r>
      </text>
    </comment>
    <comment ref="C10" authorId="0" shapeId="0" xr:uid="{00000000-0006-0000-0A00-000020000000}">
      <text>
        <r>
          <rPr>
            <sz val="10"/>
            <color rgb="FF000000"/>
            <rFont val="Calibri"/>
            <family val="2"/>
            <scheme val="minor"/>
          </rPr>
          <t>======
ID#AAAAT2qENtA
bulldog    (2022-01-11 21:47:06)
Defra EFs, updated Oct 2010. Table 6l.</t>
        </r>
      </text>
    </comment>
    <comment ref="C11" authorId="0" shapeId="0" xr:uid="{00000000-0006-0000-0A00-000002000000}">
      <text>
        <r>
          <rPr>
            <sz val="10"/>
            <color rgb="FF000000"/>
            <rFont val="Calibri"/>
            <family val="2"/>
            <scheme val="minor"/>
          </rPr>
          <t>======
ID#AAAAT2qEODI
bulldog    (2022-01-11 21:47:06)
Defra EFs, updated Oct 2010. Table 6l.</t>
        </r>
      </text>
    </comment>
    <comment ref="C12" authorId="0" shapeId="0" xr:uid="{00000000-0006-0000-0A00-000049000000}">
      <text>
        <r>
          <rPr>
            <sz val="10"/>
            <color rgb="FF000000"/>
            <rFont val="Calibri"/>
            <family val="2"/>
            <scheme val="minor"/>
          </rPr>
          <t>======
ID#AAAAT2mnGNA
bulldog    (2022-01-11 21:47:06)
Defra EFs, updated Oct 2010. Table 6l.</t>
        </r>
      </text>
    </comment>
    <comment ref="C13" authorId="0" shapeId="0" xr:uid="{00000000-0006-0000-0A00-00002B000000}">
      <text>
        <r>
          <rPr>
            <sz val="10"/>
            <color rgb="FF000000"/>
            <rFont val="Calibri"/>
            <family val="2"/>
            <scheme val="minor"/>
          </rPr>
          <t>======
ID#AAAAT2qENnU
     (2022-01-11 21:47:06)
Copy of emission factors used for US</t>
        </r>
      </text>
    </comment>
    <comment ref="G13" authorId="0" shapeId="0" xr:uid="{00000000-0006-0000-0A00-00002F000000}">
      <text>
        <r>
          <rPr>
            <sz val="10"/>
            <color rgb="FF000000"/>
            <rFont val="Calibri"/>
            <family val="2"/>
            <scheme val="minor"/>
          </rPr>
          <t>======
ID#AAAAT2qENjY
     (2022-01-11 21:47:06)
Copy of emission factors used for US</t>
        </r>
      </text>
    </comment>
    <comment ref="J13" authorId="0" shapeId="0" xr:uid="{00000000-0006-0000-0A00-000018000000}">
      <text>
        <r>
          <rPr>
            <sz val="10"/>
            <color rgb="FF000000"/>
            <rFont val="Calibri"/>
            <family val="2"/>
            <scheme val="minor"/>
          </rPr>
          <t>======
ID#AAAAT2qEN0Q
     (2022-01-11 21:47:06)
Copy of emission factors used for US</t>
        </r>
      </text>
    </comment>
    <comment ref="C14" authorId="0" shapeId="0" xr:uid="{00000000-0006-0000-0A00-00004B000000}">
      <text>
        <r>
          <rPr>
            <sz val="10"/>
            <color rgb="FF000000"/>
            <rFont val="Calibri"/>
            <family val="2"/>
            <scheme val="minor"/>
          </rPr>
          <t>======
ID#AAAAT2mnGMo
     (2022-01-11 21:47:06)
Copy of emission factors used for US</t>
        </r>
      </text>
    </comment>
    <comment ref="G14" authorId="0" shapeId="0" xr:uid="{00000000-0006-0000-0A00-000013000000}">
      <text>
        <r>
          <rPr>
            <sz val="10"/>
            <color rgb="FF000000"/>
            <rFont val="Calibri"/>
            <family val="2"/>
            <scheme val="minor"/>
          </rPr>
          <t>======
ID#AAAAT2qEN3s
     (2022-01-11 21:47:06)
Copy of emission factors used for US</t>
        </r>
      </text>
    </comment>
    <comment ref="J14" authorId="0" shapeId="0" xr:uid="{00000000-0006-0000-0A00-00004E000000}">
      <text>
        <r>
          <rPr>
            <sz val="10"/>
            <color rgb="FF000000"/>
            <rFont val="Calibri"/>
            <family val="2"/>
            <scheme val="minor"/>
          </rPr>
          <t>======
ID#AAAAT2mnGLg
     (2022-01-11 21:47:06)
Copy of emission factors used for US</t>
        </r>
      </text>
    </comment>
    <comment ref="C15" authorId="0" shapeId="0" xr:uid="{00000000-0006-0000-0A00-00000B000000}">
      <text>
        <r>
          <rPr>
            <sz val="10"/>
            <color rgb="FF000000"/>
            <rFont val="Calibri"/>
            <family val="2"/>
            <scheme val="minor"/>
          </rPr>
          <t>======
ID#AAAAT2qEN-0
     (2022-01-11 21:47:06)
Copy of emission factors used for US</t>
        </r>
      </text>
    </comment>
    <comment ref="G15" authorId="0" shapeId="0" xr:uid="{00000000-0006-0000-0A00-000050000000}">
      <text>
        <r>
          <rPr>
            <sz val="10"/>
            <color rgb="FF000000"/>
            <rFont val="Calibri"/>
            <family val="2"/>
            <scheme val="minor"/>
          </rPr>
          <t>======
ID#AAAAT2mnGKM
     (2022-01-11 21:47:06)
Copy of emission factors used for US</t>
        </r>
      </text>
    </comment>
    <comment ref="J15" authorId="0" shapeId="0" xr:uid="{00000000-0006-0000-0A00-000024000000}">
      <text>
        <r>
          <rPr>
            <sz val="10"/>
            <color rgb="FF000000"/>
            <rFont val="Calibri"/>
            <family val="2"/>
            <scheme val="minor"/>
          </rPr>
          <t>======
ID#AAAAT2qENrw
     (2022-01-11 21:47:06)
Copy of emission factors used for US</t>
        </r>
      </text>
    </comment>
    <comment ref="C16" authorId="0" shapeId="0" xr:uid="{00000000-0006-0000-0A00-000040000000}">
      <text>
        <r>
          <rPr>
            <sz val="10"/>
            <color rgb="FF000000"/>
            <rFont val="Calibri"/>
            <family val="2"/>
            <scheme val="minor"/>
          </rPr>
          <t>======
ID#AAAAT2qENWs
     (2022-01-11 21:47:06)
Copy of emission factors used for US</t>
        </r>
      </text>
    </comment>
    <comment ref="G16" authorId="0" shapeId="0" xr:uid="{00000000-0006-0000-0A00-000059000000}">
      <text>
        <r>
          <rPr>
            <sz val="10"/>
            <color rgb="FF000000"/>
            <rFont val="Calibri"/>
            <family val="2"/>
            <scheme val="minor"/>
          </rPr>
          <t>======
ID#AAAAT15e_Fg
     (2022-01-11 21:47:05)
Copy of emission factors used for US</t>
        </r>
      </text>
    </comment>
    <comment ref="J16" authorId="0" shapeId="0" xr:uid="{00000000-0006-0000-0A00-00005A000000}">
      <text>
        <r>
          <rPr>
            <sz val="10"/>
            <color rgb="FF000000"/>
            <rFont val="Calibri"/>
            <family val="2"/>
            <scheme val="minor"/>
          </rPr>
          <t>======
ID#AAAAT15e_E4
     (2022-01-11 21:47:05)
Copy of emission factors used for US</t>
        </r>
      </text>
    </comment>
    <comment ref="C17" authorId="0" shapeId="0" xr:uid="{00000000-0006-0000-0A00-000007000000}">
      <text>
        <r>
          <rPr>
            <sz val="10"/>
            <color rgb="FF000000"/>
            <rFont val="Calibri"/>
            <family val="2"/>
            <scheme val="minor"/>
          </rPr>
          <t>======
ID#AAAAT2qEN_c
     (2022-01-11 21:47:06)
Copy of emission factors used for US</t>
        </r>
      </text>
    </comment>
    <comment ref="G17" authorId="0" shapeId="0" xr:uid="{00000000-0006-0000-0A00-00000F000000}">
      <text>
        <r>
          <rPr>
            <sz val="10"/>
            <color rgb="FF000000"/>
            <rFont val="Calibri"/>
            <family val="2"/>
            <scheme val="minor"/>
          </rPr>
          <t>======
ID#AAAAT2qEN6k
     (2022-01-11 21:47:06)
Copy of emission factors used for US</t>
        </r>
      </text>
    </comment>
    <comment ref="J17" authorId="0" shapeId="0" xr:uid="{00000000-0006-0000-0A00-00003E000000}">
      <text>
        <r>
          <rPr>
            <sz val="10"/>
            <color rgb="FF000000"/>
            <rFont val="Calibri"/>
            <family val="2"/>
            <scheme val="minor"/>
          </rPr>
          <t>======
ID#AAAAT2qENYo
     (2022-01-11 21:47:06)
Copy of emission factors used for US</t>
        </r>
      </text>
    </comment>
    <comment ref="C18" authorId="0" shapeId="0" xr:uid="{00000000-0006-0000-0A00-000017000000}">
      <text>
        <r>
          <rPr>
            <sz val="10"/>
            <color rgb="FF000000"/>
            <rFont val="Calibri"/>
            <family val="2"/>
            <scheme val="minor"/>
          </rPr>
          <t>======
ID#AAAAT2qEN0U
     (2022-01-11 21:47:06)
Copy of emission factors used for US</t>
        </r>
      </text>
    </comment>
    <comment ref="G18" authorId="0" shapeId="0" xr:uid="{00000000-0006-0000-0A00-000010000000}">
      <text>
        <r>
          <rPr>
            <sz val="10"/>
            <color rgb="FF000000"/>
            <rFont val="Calibri"/>
            <family val="2"/>
            <scheme val="minor"/>
          </rPr>
          <t>======
ID#AAAAT2qEN6o
     (2022-01-11 21:47:06)
Copy of emission factors used for US</t>
        </r>
      </text>
    </comment>
    <comment ref="J18" authorId="0" shapeId="0" xr:uid="{00000000-0006-0000-0A00-000038000000}">
      <text>
        <r>
          <rPr>
            <sz val="10"/>
            <color rgb="FF000000"/>
            <rFont val="Calibri"/>
            <family val="2"/>
            <scheme val="minor"/>
          </rPr>
          <t>======
ID#AAAAT2qENaM
     (2022-01-11 21:47:06)
Copy of emission factors used for US</t>
        </r>
      </text>
    </comment>
    <comment ref="C19" authorId="0" shapeId="0" xr:uid="{00000000-0006-0000-0A00-00003D000000}">
      <text>
        <r>
          <rPr>
            <sz val="10"/>
            <color rgb="FF000000"/>
            <rFont val="Calibri"/>
            <family val="2"/>
            <scheme val="minor"/>
          </rPr>
          <t>======
ID#AAAAT2qENYs
     (2022-01-11 21:47:06)
Copy of emission factors used for US</t>
        </r>
      </text>
    </comment>
    <comment ref="G19" authorId="0" shapeId="0" xr:uid="{00000000-0006-0000-0A00-000025000000}">
      <text>
        <r>
          <rPr>
            <sz val="10"/>
            <color rgb="FF000000"/>
            <rFont val="Calibri"/>
            <family val="2"/>
            <scheme val="minor"/>
          </rPr>
          <t>======
ID#AAAAT2qENrQ
     (2022-01-11 21:47:06)
Copy of emission factors used for US</t>
        </r>
      </text>
    </comment>
    <comment ref="J19" authorId="0" shapeId="0" xr:uid="{00000000-0006-0000-0A00-000022000000}">
      <text>
        <r>
          <rPr>
            <sz val="10"/>
            <color rgb="FF000000"/>
            <rFont val="Calibri"/>
            <family val="2"/>
            <scheme val="minor"/>
          </rPr>
          <t>======
ID#AAAAT2qENsA
     (2022-01-11 21:47:06)
Copy of emission factors used for US</t>
        </r>
      </text>
    </comment>
    <comment ref="C20" authorId="0" shapeId="0" xr:uid="{00000000-0006-0000-0A00-00001B000000}">
      <text>
        <r>
          <rPr>
            <sz val="10"/>
            <color rgb="FF000000"/>
            <rFont val="Calibri"/>
            <family val="2"/>
            <scheme val="minor"/>
          </rPr>
          <t>======
ID#AAAAT2qENwI
     (2022-01-11 21:47:06)
Copy of emission factors used for US</t>
        </r>
      </text>
    </comment>
    <comment ref="G20" authorId="0" shapeId="0" xr:uid="{00000000-0006-0000-0A00-000006000000}">
      <text>
        <r>
          <rPr>
            <sz val="10"/>
            <color rgb="FF000000"/>
            <rFont val="Calibri"/>
            <family val="2"/>
            <scheme val="minor"/>
          </rPr>
          <t>======
ID#AAAAT2qEN_8
     (2022-01-11 21:47:06)
Copy of emission factors used for US</t>
        </r>
      </text>
    </comment>
    <comment ref="J20" authorId="0" shapeId="0" xr:uid="{00000000-0006-0000-0A00-00004A000000}">
      <text>
        <r>
          <rPr>
            <sz val="10"/>
            <color rgb="FF000000"/>
            <rFont val="Calibri"/>
            <family val="2"/>
            <scheme val="minor"/>
          </rPr>
          <t>======
ID#AAAAT2mnGM8
     (2022-01-11 21:47:06)
Copy of emission factors used for US</t>
        </r>
      </text>
    </comment>
    <comment ref="C21" authorId="0" shapeId="0" xr:uid="{00000000-0006-0000-0A00-000054000000}">
      <text>
        <r>
          <rPr>
            <sz val="10"/>
            <color rgb="FF000000"/>
            <rFont val="Calibri"/>
            <family val="2"/>
            <scheme val="minor"/>
          </rPr>
          <t>======
ID#AAAAT15e_Hg
     (2022-01-11 21:47:05)
Copy of emission factors used for US</t>
        </r>
      </text>
    </comment>
    <comment ref="G21" authorId="0" shapeId="0" xr:uid="{00000000-0006-0000-0A00-000058000000}">
      <text>
        <r>
          <rPr>
            <sz val="10"/>
            <color rgb="FF000000"/>
            <rFont val="Calibri"/>
            <family val="2"/>
            <scheme val="minor"/>
          </rPr>
          <t>======
ID#AAAAT15e_Fo
     (2022-01-11 21:47:05)
Copy of emission factors used for US</t>
        </r>
      </text>
    </comment>
    <comment ref="J21" authorId="0" shapeId="0" xr:uid="{00000000-0006-0000-0A00-00002A000000}">
      <text>
        <r>
          <rPr>
            <sz val="10"/>
            <color rgb="FF000000"/>
            <rFont val="Calibri"/>
            <family val="2"/>
            <scheme val="minor"/>
          </rPr>
          <t>======
ID#AAAAT2qENnc
     (2022-01-11 21:47:06)
Copy of emission factors used for US</t>
        </r>
      </text>
    </comment>
    <comment ref="C22" authorId="0" shapeId="0" xr:uid="{00000000-0006-0000-0A00-00004F000000}">
      <text>
        <r>
          <rPr>
            <sz val="10"/>
            <color rgb="FF000000"/>
            <rFont val="Calibri"/>
            <family val="2"/>
            <scheme val="minor"/>
          </rPr>
          <t>======
ID#AAAAT2mnGKU
     (2022-01-11 21:47:06)
Copy of emission factors used for US</t>
        </r>
      </text>
    </comment>
    <comment ref="C23" authorId="0" shapeId="0" xr:uid="{00000000-0006-0000-0A00-00000D000000}">
      <text>
        <r>
          <rPr>
            <sz val="10"/>
            <color rgb="FF000000"/>
            <rFont val="Calibri"/>
            <family val="2"/>
            <scheme val="minor"/>
          </rPr>
          <t>======
ID#AAAAT2qEN9E
bulldog    (2022-01-11 21:47:06)
Defra EFs, updated Oct 2010. Table 6l.</t>
        </r>
      </text>
    </comment>
    <comment ref="C24" authorId="0" shapeId="0" xr:uid="{00000000-0006-0000-0A00-000009000000}">
      <text>
        <r>
          <rPr>
            <sz val="10"/>
            <color rgb="FF000000"/>
            <rFont val="Calibri"/>
            <family val="2"/>
            <scheme val="minor"/>
          </rPr>
          <t>======
ID#AAAAT2qEN_M
bulldog    (2022-01-11 21:47:06)
Defra EFs, updated Oct 2010. Table 6l.</t>
        </r>
      </text>
    </comment>
    <comment ref="C25" authorId="0" shapeId="0" xr:uid="{00000000-0006-0000-0A00-000004000000}">
      <text>
        <r>
          <rPr>
            <sz val="10"/>
            <color rgb="FF000000"/>
            <rFont val="Calibri"/>
            <family val="2"/>
            <scheme val="minor"/>
          </rPr>
          <t>======
ID#AAAAT2qEOCA
bulldog    (2022-01-11 21:47:06)
Defra EFs, updated Oct 2010. Table 6l.</t>
        </r>
      </text>
    </comment>
    <comment ref="C26" authorId="0" shapeId="0" xr:uid="{00000000-0006-0000-0A00-000023000000}">
      <text>
        <r>
          <rPr>
            <sz val="10"/>
            <color rgb="FF000000"/>
            <rFont val="Calibri"/>
            <family val="2"/>
            <scheme val="minor"/>
          </rPr>
          <t>======
ID#AAAAT2qENr0
bulldog    (2022-01-11 21:47:06)
Defra EFs, updated Oct 2010. Table 6l.</t>
        </r>
      </text>
    </comment>
    <comment ref="C27" authorId="0" shapeId="0" xr:uid="{00000000-0006-0000-0A00-000056000000}">
      <text>
        <r>
          <rPr>
            <sz val="10"/>
            <color rgb="FF000000"/>
            <rFont val="Calibri"/>
            <family val="2"/>
            <scheme val="minor"/>
          </rPr>
          <t>======
ID#AAAAT15e_HI
bulldog    (2022-01-11 21:47:05)
Defra EFs, updated Oct 2010. Table 6l.</t>
        </r>
      </text>
    </comment>
    <comment ref="C28" authorId="0" shapeId="0" xr:uid="{00000000-0006-0000-0A00-00002E000000}">
      <text>
        <r>
          <rPr>
            <sz val="10"/>
            <color rgb="FF000000"/>
            <rFont val="Calibri"/>
            <family val="2"/>
            <scheme val="minor"/>
          </rPr>
          <t>======
ID#AAAAT2qENl0
bulldog    (2022-01-11 21:47:06)
Defra EFs, updated Oct 2010. Table 6l.</t>
        </r>
      </text>
    </comment>
    <comment ref="C29" authorId="0" shapeId="0" xr:uid="{00000000-0006-0000-0A00-00005B000000}">
      <text>
        <r>
          <rPr>
            <sz val="10"/>
            <color rgb="FF000000"/>
            <rFont val="Calibri"/>
            <family val="2"/>
            <scheme val="minor"/>
          </rPr>
          <t>======
ID#AAAAT15e_Ew
bulldog    (2022-01-11 21:47:05)
Defra EFs, updated Oct 2010. Table 6l.</t>
        </r>
      </text>
    </comment>
    <comment ref="C30" authorId="0" shapeId="0" xr:uid="{00000000-0006-0000-0A00-000036000000}">
      <text>
        <r>
          <rPr>
            <sz val="10"/>
            <color rgb="FF000000"/>
            <rFont val="Calibri"/>
            <family val="2"/>
            <scheme val="minor"/>
          </rPr>
          <t>======
ID#AAAAT2qENbg
bulldog    (2022-01-11 21:47:06)
Defra EFs, updated Oct 2010. Table 6l.</t>
        </r>
      </text>
    </comment>
    <comment ref="C31" authorId="0" shapeId="0" xr:uid="{00000000-0006-0000-0A00-000044000000}">
      <text>
        <r>
          <rPr>
            <sz val="10"/>
            <color rgb="FF000000"/>
            <rFont val="Calibri"/>
            <family val="2"/>
            <scheme val="minor"/>
          </rPr>
          <t>======
ID#AAAAT2qENRg
bulldog    (2022-01-11 21:47:06)
Defra EFs, updated Oct 2010. Table 6l.</t>
        </r>
      </text>
    </comment>
    <comment ref="C32" authorId="0" shapeId="0" xr:uid="{00000000-0006-0000-0A00-00000A000000}">
      <text>
        <r>
          <rPr>
            <sz val="10"/>
            <color rgb="FF000000"/>
            <rFont val="Calibri"/>
            <family val="2"/>
            <scheme val="minor"/>
          </rPr>
          <t>======
ID#AAAAT2qEN-4
bulldog    (2022-01-11 21:47:06)
Defra EFs, updated Oct 2010. Table 6k</t>
        </r>
      </text>
    </comment>
    <comment ref="G32" authorId="0" shapeId="0" xr:uid="{00000000-0006-0000-0A00-000005000000}">
      <text>
        <r>
          <rPr>
            <sz val="10"/>
            <color rgb="FF000000"/>
            <rFont val="Calibri"/>
            <family val="2"/>
            <scheme val="minor"/>
          </rPr>
          <t>======
ID#AAAAT2qEOB4
bulldog    (2022-01-11 21:47:06)
Defra EFs, updated Oct 2010. Derived from Table 6k</t>
        </r>
      </text>
    </comment>
    <comment ref="J32" authorId="0" shapeId="0" xr:uid="{00000000-0006-0000-0A00-00001E000000}">
      <text>
        <r>
          <rPr>
            <sz val="10"/>
            <color rgb="FF000000"/>
            <rFont val="Calibri"/>
            <family val="2"/>
            <scheme val="minor"/>
          </rPr>
          <t>======
ID#AAAAT2qENt4
bulldog    (2022-01-11 21:47:06)
Defra EFs, updated Oct 2010. Derived from Table 6k</t>
        </r>
      </text>
    </comment>
    <comment ref="C33" authorId="0" shapeId="0" xr:uid="{00000000-0006-0000-0A00-00004D000000}">
      <text>
        <r>
          <rPr>
            <sz val="10"/>
            <color rgb="FF000000"/>
            <rFont val="Calibri"/>
            <family val="2"/>
            <scheme val="minor"/>
          </rPr>
          <t>======
ID#AAAAT2mnGME
bulldog    (2022-01-11 21:47:06)
Defra EFs, updated Oct 2010. Table 6k.</t>
        </r>
      </text>
    </comment>
    <comment ref="G33" authorId="0" shapeId="0" xr:uid="{00000000-0006-0000-0A00-00002C000000}">
      <text>
        <r>
          <rPr>
            <sz val="10"/>
            <color rgb="FF000000"/>
            <rFont val="Calibri"/>
            <family val="2"/>
            <scheme val="minor"/>
          </rPr>
          <t>======
ID#AAAAT2qENnI
bulldog    (2022-01-11 21:47:06)
Defra EFs, updated Oct 2010. Derived from Table 6k</t>
        </r>
      </text>
    </comment>
    <comment ref="J33" authorId="0" shapeId="0" xr:uid="{00000000-0006-0000-0A00-000041000000}">
      <text>
        <r>
          <rPr>
            <sz val="10"/>
            <color rgb="FF000000"/>
            <rFont val="Calibri"/>
            <family val="2"/>
            <scheme val="minor"/>
          </rPr>
          <t>======
ID#AAAAT2qENUo
bulldog    (2022-01-11 21:47:06)
Defra EFs, updated Oct 2010. Derived from Table 6k</t>
        </r>
      </text>
    </comment>
    <comment ref="C34" authorId="0" shapeId="0" xr:uid="{00000000-0006-0000-0A00-000001000000}">
      <text>
        <r>
          <rPr>
            <sz val="10"/>
            <color rgb="FF000000"/>
            <rFont val="Calibri"/>
            <family val="2"/>
            <scheme val="minor"/>
          </rPr>
          <t>======
ID#AAAAT2qEODs
bulldog    (2022-01-11 21:47:06)
Defra EFs, updated Oct 2010. Table 6k.</t>
        </r>
      </text>
    </comment>
    <comment ref="G34" authorId="0" shapeId="0" xr:uid="{00000000-0006-0000-0A00-000015000000}">
      <text>
        <r>
          <rPr>
            <sz val="10"/>
            <color rgb="FF000000"/>
            <rFont val="Calibri"/>
            <family val="2"/>
            <scheme val="minor"/>
          </rPr>
          <t>======
ID#AAAAT2qEN1U
bulldog    (2022-01-11 21:47:06)
Defra EFs, updated Oct 2010. Derived from Table 6k</t>
        </r>
      </text>
    </comment>
    <comment ref="J34" authorId="0" shapeId="0" xr:uid="{00000000-0006-0000-0A00-000028000000}">
      <text>
        <r>
          <rPr>
            <sz val="10"/>
            <color rgb="FF000000"/>
            <rFont val="Calibri"/>
            <family val="2"/>
            <scheme val="minor"/>
          </rPr>
          <t>======
ID#AAAAT2qENpk
bulldog    (2022-01-11 21:47:06)
Defra EFs, updated Oct 2010. Derived from Table 6k</t>
        </r>
      </text>
    </comment>
    <comment ref="C35" authorId="0" shapeId="0" xr:uid="{00000000-0006-0000-0A00-000045000000}">
      <text>
        <r>
          <rPr>
            <sz val="10"/>
            <color rgb="FF000000"/>
            <rFont val="Calibri"/>
            <family val="2"/>
            <scheme val="minor"/>
          </rPr>
          <t>======
ID#AAAAT2qENRI
bulldog    (2022-01-11 21:47:06)
Defra EFs, updated Oct 2010. Table 6k.</t>
        </r>
      </text>
    </comment>
    <comment ref="G35" authorId="0" shapeId="0" xr:uid="{00000000-0006-0000-0A00-00001F000000}">
      <text>
        <r>
          <rPr>
            <sz val="10"/>
            <color rgb="FF000000"/>
            <rFont val="Calibri"/>
            <family val="2"/>
            <scheme val="minor"/>
          </rPr>
          <t>======
ID#AAAAT2qENtY
bulldog    (2022-01-11 21:47:06)
Defra EFs, updated Oct 2010. Derived from Table 6k</t>
        </r>
      </text>
    </comment>
    <comment ref="J35" authorId="0" shapeId="0" xr:uid="{00000000-0006-0000-0A00-000014000000}">
      <text>
        <r>
          <rPr>
            <sz val="10"/>
            <color rgb="FF000000"/>
            <rFont val="Calibri"/>
            <family val="2"/>
            <scheme val="minor"/>
          </rPr>
          <t>======
ID#AAAAT2qEN2U
bulldog    (2022-01-11 21:47:06)
Defra EFs, updated Oct 2010. Derived from Table 6k</t>
        </r>
      </text>
    </comment>
    <comment ref="C36" authorId="0" shapeId="0" xr:uid="{00000000-0006-0000-0A00-000031000000}">
      <text>
        <r>
          <rPr>
            <sz val="10"/>
            <color rgb="FF000000"/>
            <rFont val="Calibri"/>
            <family val="2"/>
            <scheme val="minor"/>
          </rPr>
          <t>======
ID#AAAAT2qENgE
bulldog    (2022-01-11 21:47:06)
Defra EFs, updated Oct 2010. Table 6k.</t>
        </r>
      </text>
    </comment>
    <comment ref="G36" authorId="0" shapeId="0" xr:uid="{00000000-0006-0000-0A00-000052000000}">
      <text>
        <r>
          <rPr>
            <sz val="10"/>
            <color rgb="FF000000"/>
            <rFont val="Calibri"/>
            <family val="2"/>
            <scheme val="minor"/>
          </rPr>
          <t>======
ID#AAAAT15e_Ik
bulldog    (2022-01-11 21:47:06)
Defra EFs, updated Oct 2010. Derived from Table 6k</t>
        </r>
      </text>
    </comment>
    <comment ref="J36" authorId="0" shapeId="0" xr:uid="{00000000-0006-0000-0A00-000037000000}">
      <text>
        <r>
          <rPr>
            <sz val="10"/>
            <color rgb="FF000000"/>
            <rFont val="Calibri"/>
            <family val="2"/>
            <scheme val="minor"/>
          </rPr>
          <t>======
ID#AAAAT2qENak
bulldog    (2022-01-11 21:47:06)
Defra EFs, updated Oct 2010. Derived from Table 6k</t>
        </r>
      </text>
    </comment>
    <comment ref="C37" authorId="0" shapeId="0" xr:uid="{00000000-0006-0000-0A00-00001C000000}">
      <text>
        <r>
          <rPr>
            <sz val="10"/>
            <color rgb="FF000000"/>
            <rFont val="Calibri"/>
            <family val="2"/>
            <scheme val="minor"/>
          </rPr>
          <t>======
ID#AAAAT2qENvg
bulldog    (2022-01-11 21:47:06)
Defra EFs, updated Oct 2010. Table 6k.</t>
        </r>
      </text>
    </comment>
    <comment ref="G37" authorId="0" shapeId="0" xr:uid="{00000000-0006-0000-0A00-000032000000}">
      <text>
        <r>
          <rPr>
            <sz val="10"/>
            <color rgb="FF000000"/>
            <rFont val="Calibri"/>
            <family val="2"/>
            <scheme val="minor"/>
          </rPr>
          <t>======
ID#AAAAT2qENf4
bulldog    (2022-01-11 21:47:06)
Defra EFs, updated Oct 2010. Derived from Table 6k</t>
        </r>
      </text>
    </comment>
    <comment ref="J37" authorId="0" shapeId="0" xr:uid="{00000000-0006-0000-0A00-00003C000000}">
      <text>
        <r>
          <rPr>
            <sz val="10"/>
            <color rgb="FF000000"/>
            <rFont val="Calibri"/>
            <family val="2"/>
            <scheme val="minor"/>
          </rPr>
          <t>======
ID#AAAAT2qENZM
bulldog    (2022-01-11 21:47:06)
Defra EFs, updated Oct 2010. Derived from Table 6k</t>
        </r>
      </text>
    </comment>
    <comment ref="C38" authorId="0" shapeId="0" xr:uid="{00000000-0006-0000-0A00-000016000000}">
      <text>
        <r>
          <rPr>
            <sz val="10"/>
            <color rgb="FF000000"/>
            <rFont val="Calibri"/>
            <family val="2"/>
            <scheme val="minor"/>
          </rPr>
          <t>======
ID#AAAAT2qEN0Y
bulldog    (2022-01-11 21:47:06)
Defra EFs, updated Oct 2010. Table 6k.</t>
        </r>
      </text>
    </comment>
    <comment ref="G38" authorId="0" shapeId="0" xr:uid="{00000000-0006-0000-0A00-00003B000000}">
      <text>
        <r>
          <rPr>
            <sz val="10"/>
            <color rgb="FF000000"/>
            <rFont val="Calibri"/>
            <family val="2"/>
            <scheme val="minor"/>
          </rPr>
          <t>======
ID#AAAAT2qENZs
bulldog    (2022-01-11 21:47:06)
Defra EFs, updated Oct 2010. Derived from Table 6k</t>
        </r>
      </text>
    </comment>
    <comment ref="J38" authorId="0" shapeId="0" xr:uid="{00000000-0006-0000-0A00-00003F000000}">
      <text>
        <r>
          <rPr>
            <sz val="10"/>
            <color rgb="FF000000"/>
            <rFont val="Calibri"/>
            <family val="2"/>
            <scheme val="minor"/>
          </rPr>
          <t>======
ID#AAAAT2qENXU
bulldog    (2022-01-11 21:47:06)
Defra EFs, updated Oct 2010. Derived from Table 6k</t>
        </r>
      </text>
    </comment>
    <comment ref="C39" authorId="0" shapeId="0" xr:uid="{00000000-0006-0000-0A00-000012000000}">
      <text>
        <r>
          <rPr>
            <sz val="10"/>
            <color rgb="FF000000"/>
            <rFont val="Calibri"/>
            <family val="2"/>
            <scheme val="minor"/>
          </rPr>
          <t>======
ID#AAAAT2qEN4g
bulldog    (2022-01-11 21:47:06)
Defra EFs, updated Oct 2010. Table 6k.</t>
        </r>
      </text>
    </comment>
    <comment ref="G39" authorId="0" shapeId="0" xr:uid="{00000000-0006-0000-0A00-000008000000}">
      <text>
        <r>
          <rPr>
            <sz val="10"/>
            <color rgb="FF000000"/>
            <rFont val="Calibri"/>
            <family val="2"/>
            <scheme val="minor"/>
          </rPr>
          <t>======
ID#AAAAT2qEN_U
bulldog    (2022-01-11 21:47:06)
Defra EFs, updated Oct 2010. Derived from Table 6k</t>
        </r>
      </text>
    </comment>
    <comment ref="J39" authorId="0" shapeId="0" xr:uid="{00000000-0006-0000-0A00-00000E000000}">
      <text>
        <r>
          <rPr>
            <sz val="10"/>
            <color rgb="FF000000"/>
            <rFont val="Calibri"/>
            <family val="2"/>
            <scheme val="minor"/>
          </rPr>
          <t>======
ID#AAAAT2qEN8c
bulldog    (2022-01-11 21:47:06)
Defra EFs, updated Oct 2010. Derived from Table 6k</t>
        </r>
      </text>
    </comment>
    <comment ref="C40" authorId="0" shapeId="0" xr:uid="{00000000-0006-0000-0A00-00004C000000}">
      <text>
        <r>
          <rPr>
            <sz val="10"/>
            <color rgb="FF000000"/>
            <rFont val="Calibri"/>
            <family val="2"/>
            <scheme val="minor"/>
          </rPr>
          <t>======
ID#AAAAT2mnGMI
     (2022-01-11 21:47:06)
Defra EFs, updated Oct 2010. Table 6k. Assume average local bus</t>
        </r>
      </text>
    </comment>
    <comment ref="G40" authorId="0" shapeId="0" xr:uid="{00000000-0006-0000-0A00-000057000000}">
      <text>
        <r>
          <rPr>
            <sz val="10"/>
            <color rgb="FF000000"/>
            <rFont val="Calibri"/>
            <family val="2"/>
            <scheme val="minor"/>
          </rPr>
          <t>======
ID#AAAAT15e_GI
bulldog    (2022-01-11 21:47:05)
Defra EFs, updated Oct 2010. Derived from Table 6k</t>
        </r>
      </text>
    </comment>
    <comment ref="J40" authorId="0" shapeId="0" xr:uid="{00000000-0006-0000-0A00-00003A000000}">
      <text>
        <r>
          <rPr>
            <sz val="10"/>
            <color rgb="FF000000"/>
            <rFont val="Calibri"/>
            <family val="2"/>
            <scheme val="minor"/>
          </rPr>
          <t>======
ID#AAAAT2qENZw
bulldog    (2022-01-11 21:47:06)
Defra EFs, updated Oct 2010. Derived from Table 6k</t>
        </r>
      </text>
    </comment>
    <comment ref="C41" authorId="0" shapeId="0" xr:uid="{00000000-0006-0000-0A00-000021000000}">
      <text>
        <r>
          <rPr>
            <sz val="10"/>
            <color rgb="FF000000"/>
            <rFont val="Calibri"/>
            <family val="2"/>
            <scheme val="minor"/>
          </rPr>
          <t>======
ID#AAAAT2qENsc
bulldog    (2022-01-11 21:47:06)
Defra EFs, updated Oct 2010. Table 6k.</t>
        </r>
      </text>
    </comment>
    <comment ref="C42" authorId="0" shapeId="0" xr:uid="{00000000-0006-0000-0A00-000053000000}">
      <text>
        <r>
          <rPr>
            <sz val="10"/>
            <color rgb="FF000000"/>
            <rFont val="Calibri"/>
            <family val="2"/>
            <scheme val="minor"/>
          </rPr>
          <t>======
ID#AAAAT15e_IM
bulldog    (2022-01-11 21:47:06)
Defra EFs, updated Oct 2010. Table 6l.</t>
        </r>
      </text>
    </comment>
    <comment ref="C43" authorId="0" shapeId="0" xr:uid="{00000000-0006-0000-0A00-000042000000}">
      <text>
        <r>
          <rPr>
            <sz val="10"/>
            <color rgb="FF000000"/>
            <rFont val="Calibri"/>
            <family val="2"/>
            <scheme val="minor"/>
          </rPr>
          <t>======
ID#AAAAT2qENTA
bulldog    (2022-01-11 21:47:06)
Defra EFs, updated Oct 2010. Table 6l.</t>
        </r>
      </text>
    </comment>
    <comment ref="C44" authorId="0" shapeId="0" xr:uid="{00000000-0006-0000-0A00-000026000000}">
      <text>
        <r>
          <rPr>
            <sz val="10"/>
            <color rgb="FF000000"/>
            <rFont val="Calibri"/>
            <family val="2"/>
            <scheme val="minor"/>
          </rPr>
          <t>======
ID#AAAAT2qENq8
bulldog    (2022-01-11 21:47:06)
Defra EFs, updated Oct 2010. Table 6l.</t>
        </r>
      </text>
    </comment>
    <comment ref="C45" authorId="0" shapeId="0" xr:uid="{00000000-0006-0000-0A00-000035000000}">
      <text>
        <r>
          <rPr>
            <sz val="10"/>
            <color rgb="FF000000"/>
            <rFont val="Calibri"/>
            <family val="2"/>
            <scheme val="minor"/>
          </rPr>
          <t>======
ID#AAAAT2qENcE
bulldog    (2022-01-11 21:47:06)
Defra EFs, updated Oct 2010. Table 6l.</t>
        </r>
      </text>
    </comment>
    <comment ref="C46" authorId="0" shapeId="0" xr:uid="{00000000-0006-0000-0A00-000033000000}">
      <text>
        <r>
          <rPr>
            <sz val="10"/>
            <color rgb="FF000000"/>
            <rFont val="Calibri"/>
            <family val="2"/>
            <scheme val="minor"/>
          </rPr>
          <t>======
ID#AAAAT2qENeE
bulldog    (2022-01-11 21:47:06)
Defra EFs, updated Oct 2010. Table 6l.</t>
        </r>
      </text>
    </comment>
    <comment ref="C47" authorId="0" shapeId="0" xr:uid="{00000000-0006-0000-0A00-000029000000}">
      <text>
        <r>
          <rPr>
            <sz val="10"/>
            <color rgb="FF000000"/>
            <rFont val="Calibri"/>
            <family val="2"/>
            <scheme val="minor"/>
          </rPr>
          <t>======
ID#AAAAT2qENpA
bulldog    (2022-01-11 21:47:06)
Defra EFs, updated Oct 2010. Table 6l.</t>
        </r>
      </text>
    </comment>
    <comment ref="C48" authorId="0" shapeId="0" xr:uid="{00000000-0006-0000-0A00-000034000000}">
      <text>
        <r>
          <rPr>
            <sz val="10"/>
            <color rgb="FF000000"/>
            <rFont val="Calibri"/>
            <family val="2"/>
            <scheme val="minor"/>
          </rPr>
          <t>======
ID#AAAAT2qENdU
bulldog    (2022-01-11 21:47:06)
Defra EFs, updated Oct 2010. Table 6l.</t>
        </r>
      </text>
    </comment>
    <comment ref="C49" authorId="0" shapeId="0" xr:uid="{00000000-0006-0000-0A00-00002D000000}">
      <text>
        <r>
          <rPr>
            <sz val="10"/>
            <color rgb="FF000000"/>
            <rFont val="Calibri"/>
            <family val="2"/>
            <scheme val="minor"/>
          </rPr>
          <t>======
ID#AAAAT2qENmI
bulldog    (2022-01-11 21:47:06)
Defra EFs, updated Oct 2010. Table 6l.</t>
        </r>
      </text>
    </comment>
    <comment ref="C50" authorId="0" shapeId="0" xr:uid="{00000000-0006-0000-0A00-000030000000}">
      <text>
        <r>
          <rPr>
            <sz val="10"/>
            <color rgb="FF000000"/>
            <rFont val="Calibri"/>
            <family val="2"/>
            <scheme val="minor"/>
          </rPr>
          <t>======
ID#AAAAT2qENi8
bulldog    (2022-01-11 21:47:06)
Defra EFs, updated Oct 2010. Table 6l.</t>
        </r>
      </text>
    </comment>
    <comment ref="C51" authorId="0" shapeId="0" xr:uid="{00000000-0006-0000-0A00-000039000000}">
      <text>
        <r>
          <rPr>
            <sz val="10"/>
            <color rgb="FF000000"/>
            <rFont val="Calibri"/>
            <family val="2"/>
            <scheme val="minor"/>
          </rPr>
          <t>======
ID#AAAAT2qENaA
bulldog    (2022-01-11 21:47:06)
bulldog:
US EPA guidance on "Optional emisisons from …", Table 2</t>
        </r>
      </text>
    </comment>
    <comment ref="C52" authorId="0" shapeId="0" xr:uid="{00000000-0006-0000-0A00-000003000000}">
      <text>
        <r>
          <rPr>
            <sz val="10"/>
            <color rgb="FF000000"/>
            <rFont val="Calibri"/>
            <family val="2"/>
            <scheme val="minor"/>
          </rPr>
          <t>======
ID#AAAAT2qEOCI
bulldog    (2022-01-11 21:47:06)
bulldog:
US EPA guidance on "Optional emisisons from …", Table 8</t>
        </r>
      </text>
    </comment>
    <comment ref="C53" authorId="0" shapeId="0" xr:uid="{00000000-0006-0000-0A00-000051000000}">
      <text>
        <r>
          <rPr>
            <sz val="10"/>
            <color rgb="FF000000"/>
            <rFont val="Calibri"/>
            <family val="2"/>
            <scheme val="minor"/>
          </rPr>
          <t>======
ID#AAAAT15e_JQ
bulldog    (2022-01-11 21:47:06)
bulldog:
US EPA guidance on "Optional emisisons from …", Table 8</t>
        </r>
      </text>
    </comment>
    <comment ref="C54" authorId="0" shapeId="0" xr:uid="{00000000-0006-0000-0A00-000011000000}">
      <text>
        <r>
          <rPr>
            <sz val="10"/>
            <color rgb="FF000000"/>
            <rFont val="Calibri"/>
            <family val="2"/>
            <scheme val="minor"/>
          </rPr>
          <t>======
ID#AAAAT2qEN5k
bulldog    (2022-01-11 21:47:06)
bulldog:
US EPA guidance on "Optional emisisons from …", Table 8</t>
        </r>
      </text>
    </comment>
    <comment ref="C55" authorId="0" shapeId="0" xr:uid="{00000000-0006-0000-0A00-000046000000}">
      <text>
        <r>
          <rPr>
            <sz val="10"/>
            <color rgb="FF000000"/>
            <rFont val="Calibri"/>
            <family val="2"/>
            <scheme val="minor"/>
          </rPr>
          <t>======
ID#AAAAT2qENRM
bulldog    (2022-01-11 21:47:06)
bulldog:
US EPA guidance on "Optional emisisons from …", Table 8</t>
        </r>
      </text>
    </comment>
    <comment ref="C57" authorId="0" shapeId="0" xr:uid="{00000000-0006-0000-0A00-000027000000}">
      <text>
        <r>
          <rPr>
            <sz val="10"/>
            <color rgb="FF000000"/>
            <rFont val="Calibri"/>
            <family val="2"/>
            <scheme val="minor"/>
          </rPr>
          <t>======
ID#AAAAT2qENpo
bulldog    (2022-01-11 21:47:06)
bulldog:
US EPA guidance on "Optional emisisons from …", Table 3</t>
        </r>
      </text>
    </comment>
    <comment ref="C58" authorId="0" shapeId="0" xr:uid="{00000000-0006-0000-0A00-000019000000}">
      <text>
        <r>
          <rPr>
            <sz val="10"/>
            <color rgb="FF000000"/>
            <rFont val="Calibri"/>
            <family val="2"/>
            <scheme val="minor"/>
          </rPr>
          <t>======
ID#AAAAT2qENxw
bulldog    (2022-01-11 21:47:06)
bulldog:
US EPA guidance on "Optional emisisons from …", Table 3</t>
        </r>
      </text>
    </comment>
    <comment ref="C59" authorId="0" shapeId="0" xr:uid="{00000000-0006-0000-0A00-00005C000000}">
      <text>
        <r>
          <rPr>
            <sz val="10"/>
            <color rgb="FF000000"/>
            <rFont val="Calibri"/>
            <family val="2"/>
            <scheme val="minor"/>
          </rPr>
          <t>======
ID#AAAAT15e_Ds
bulldog    (2022-01-11 21:47:05)
bulldog:
US EPA guidance on "Optional emisisons from …", Table 3</t>
        </r>
      </text>
    </comment>
    <comment ref="C60" authorId="0" shapeId="0" xr:uid="{00000000-0006-0000-0A00-00000C000000}">
      <text>
        <r>
          <rPr>
            <sz val="10"/>
            <color rgb="FF000000"/>
            <rFont val="Calibri"/>
            <family val="2"/>
            <scheme val="minor"/>
          </rPr>
          <t>======
ID#AAAAT2qEN-o
bulldog    (2022-01-11 21:47:06)
Defra EFs, updated Oct 2010. Table 6k.</t>
        </r>
      </text>
    </comment>
  </commentList>
  <extLst>
    <ext xmlns:r="http://schemas.openxmlformats.org/officeDocument/2006/relationships" uri="GoogleSheetsCustomDataVersion1">
      <go:sheetsCustomData xmlns:go="http://customooxmlschemas.google.com/" r:id="rId1" roundtripDataSignature="AMtx7mgFPYGe8YNtGafdnhyK8j+2SB3eGg=="/>
    </ext>
  </extLst>
</comments>
</file>

<file path=xl/sharedStrings.xml><?xml version="1.0" encoding="utf-8"?>
<sst xmlns="http://schemas.openxmlformats.org/spreadsheetml/2006/main" count="5098" uniqueCount="713">
  <si>
    <t>Introduction</t>
  </si>
  <si>
    <r>
      <rPr>
        <b/>
        <i/>
        <u/>
        <sz val="10"/>
        <color theme="1"/>
        <rFont val="Arial"/>
        <family val="2"/>
      </rPr>
      <t>What data do I need?</t>
    </r>
    <r>
      <rPr>
        <sz val="10"/>
        <color theme="1"/>
        <rFont val="Arial"/>
        <family val="2"/>
      </rPr>
      <t xml:space="preserve">
Fuel use data are most accurate for calculating CO2 emissions, while distance-traveled data are most accurate for calculating CH4 and N2O emissions. So, for non-public transport sources, the recommended approach is to provide both fuel use and distance data. Where one type of data is unavailable, the tool uses fuel economy information (where available) to convert between these data types. Because CO2 contributes most to GHG emissions (&gt;95%), companies should first strive to improve their fuel use records.
Please note that the emission from on-road freight transport can be calculated using vehicle distance or weight-distance data.</t>
    </r>
  </si>
  <si>
    <t>Notes</t>
  </si>
  <si>
    <t>Select the action that you'd like to perform below:</t>
  </si>
  <si>
    <t>The default emission factors are sourced from the US EPA Climate Leaders program or from the UK DEFRA (for air travel only).</t>
  </si>
  <si>
    <t>Activity Data</t>
  </si>
  <si>
    <t>Status</t>
  </si>
  <si>
    <t>Source Description</t>
  </si>
  <si>
    <t>Region</t>
  </si>
  <si>
    <t>Mode of Transport</t>
  </si>
  <si>
    <t>Scope</t>
  </si>
  <si>
    <t>Type of Activity Data</t>
  </si>
  <si>
    <t>Error Messages</t>
  </si>
  <si>
    <t>GHG Emissions</t>
  </si>
  <si>
    <t>CO2 in Factor Unit Conversion -Numerator</t>
  </si>
  <si>
    <t>CO2 in Factor Unit Conversion -Denominator</t>
  </si>
  <si>
    <t>CO2 Biomass in Factor Unit Conversion -Numerator</t>
  </si>
  <si>
    <t>CO2 Biomass in Factor Unit  Conversion -Denominator</t>
  </si>
  <si>
    <t>CH4 in Factor Unit Conversion -Numerator</t>
  </si>
  <si>
    <t>CH4 in Factor Unit  Conversion -Denominator</t>
  </si>
  <si>
    <t>N2O in Factor Unit Conversion -Numerator</t>
  </si>
  <si>
    <t>N2O in Factor Unit Conversion -Denominator</t>
  </si>
  <si>
    <t>CO2 IPCC GWP Values</t>
  </si>
  <si>
    <t>CH4IPCC GWP Values</t>
  </si>
  <si>
    <t>N20 IPCC GWP Values</t>
  </si>
  <si>
    <t>CO2Bio IPCC GWP Values</t>
  </si>
  <si>
    <t>Scope 1</t>
  </si>
  <si>
    <t>Scope 3</t>
  </si>
  <si>
    <t>All Scope</t>
  </si>
  <si>
    <t>Vehicle Unit dropdown</t>
  </si>
  <si>
    <t>Partial formual to calculate total GHG emissions</t>
  </si>
  <si>
    <t>Type of activitydata</t>
  </si>
  <si>
    <t>Distance Travelled</t>
  </si>
  <si>
    <t># of Passenger</t>
  </si>
  <si>
    <t>Fuel Used</t>
  </si>
  <si>
    <t>Fuel Amount</t>
  </si>
  <si>
    <t>Unit of Fuel Amount</t>
  </si>
  <si>
    <t>CO2 Factor</t>
  </si>
  <si>
    <t>CO2 Factor Unit - Numerator</t>
  </si>
  <si>
    <t>CO2 Factor Unit - Denominator</t>
  </si>
  <si>
    <t>CO2 Biomass Factor</t>
  </si>
  <si>
    <t>CO2 Biomass Factor Unit - Numerator</t>
  </si>
  <si>
    <t>CO2 Biomass Factor Unit - Denominator</t>
  </si>
  <si>
    <t>CH4 Factor</t>
  </si>
  <si>
    <t>CH4 Factor Unit - Numerator</t>
  </si>
  <si>
    <t>CH4 Factor Unit - Denominator</t>
  </si>
  <si>
    <t>N2O Factor</t>
  </si>
  <si>
    <t>N2O Factor Unit - Numerator</t>
  </si>
  <si>
    <t>N2O Factor Unit - Denominator</t>
  </si>
  <si>
    <t>Formula for Vehical dropdown</t>
  </si>
  <si>
    <t>Sub formula for CO2 Emission factors calulations</t>
  </si>
  <si>
    <t>Sub formula for BioFuel Emission factors calulations</t>
  </si>
  <si>
    <t>If range exist</t>
  </si>
  <si>
    <t>CO2 Factor Fuel Use</t>
  </si>
  <si>
    <t>CO2 Factor Distance Use</t>
  </si>
  <si>
    <t>CH4 Factor Fuel Use</t>
  </si>
  <si>
    <t>CH4 Factor Distance Use</t>
  </si>
  <si>
    <t>N2O Factor Fuel Use</t>
  </si>
  <si>
    <t>N2O Factor Distance Use</t>
  </si>
  <si>
    <t>BioFuel CO2 Factor Fuel Use</t>
  </si>
  <si>
    <t>BioFuel CO2 Factor Distance use</t>
  </si>
  <si>
    <t>CO2 For Road</t>
  </si>
  <si>
    <t>CO2 For Rail</t>
  </si>
  <si>
    <t>CO2 For Water</t>
  </si>
  <si>
    <t>CO2 For Aircraft</t>
  </si>
  <si>
    <t>CH4 For Road</t>
  </si>
  <si>
    <t>CH4 For Rail</t>
  </si>
  <si>
    <t>CH4 For Water</t>
  </si>
  <si>
    <t>CH4 For Aircraft</t>
  </si>
  <si>
    <t>N2O For Road</t>
  </si>
  <si>
    <t>N2O For Rail</t>
  </si>
  <si>
    <t>N2O For Water</t>
  </si>
  <si>
    <t>N2O For Aircraft</t>
  </si>
  <si>
    <t>BioFuel CO2 Raod</t>
  </si>
  <si>
    <t>BioFuel CO2 Rail</t>
  </si>
  <si>
    <t>BioFuel CO2 Water</t>
  </si>
  <si>
    <t>BioFuel CO2 Aircraft</t>
  </si>
  <si>
    <t>US</t>
  </si>
  <si>
    <t>Water</t>
  </si>
  <si>
    <t xml:space="preserve"> </t>
  </si>
  <si>
    <t>ü</t>
  </si>
  <si>
    <t>Global Warming Potential</t>
  </si>
  <si>
    <t>Please select the appropriate Global Warming Potential value below:</t>
  </si>
  <si>
    <t>2014 IPCC Fifth Assessment Report</t>
  </si>
  <si>
    <t>Note: The Fifth Assessment Report GWP values used in this tool exclude climate–carbon feedbacks for non-CO2 emissions. Use of the latest GWP values is recommended.</t>
  </si>
  <si>
    <t>Custom Fuel Type</t>
  </si>
  <si>
    <t>Fuel</t>
  </si>
  <si>
    <t>Emission Factors</t>
  </si>
  <si>
    <t>Unit of Emission Factors</t>
  </si>
  <si>
    <t xml:space="preserve">Fossil CO2 </t>
  </si>
  <si>
    <t>CH4</t>
  </si>
  <si>
    <t>N2O</t>
  </si>
  <si>
    <t>Biofuel CO2</t>
  </si>
  <si>
    <t>Custom Vehicle Type</t>
  </si>
  <si>
    <t>Vehicle</t>
  </si>
  <si>
    <t>Calculation Method</t>
  </si>
  <si>
    <t>Greenhouse gas</t>
  </si>
  <si>
    <t>Fossil Fuel Emissions</t>
  </si>
  <si>
    <t>Fuel Use</t>
  </si>
  <si>
    <t>CO2</t>
  </si>
  <si>
    <t>Distance</t>
  </si>
  <si>
    <t>Summary: Emissions by Mode of Transport</t>
  </si>
  <si>
    <t>CH4 IPCC GWP Values</t>
  </si>
  <si>
    <t>N2O IPCC GWP Values</t>
  </si>
  <si>
    <t>Biofuel CO2 IPCC GWP Values</t>
  </si>
  <si>
    <t>Road</t>
  </si>
  <si>
    <t>Table for Chart</t>
  </si>
  <si>
    <t>Rail</t>
  </si>
  <si>
    <t>AirCraft</t>
  </si>
  <si>
    <t>Total Emissions</t>
  </si>
  <si>
    <t>Revision History</t>
  </si>
  <si>
    <t>Version</t>
  </si>
  <si>
    <t>Revision Date</t>
  </si>
  <si>
    <t>Updated By</t>
  </si>
  <si>
    <t>Description</t>
  </si>
  <si>
    <t>2.0</t>
  </si>
  <si>
    <t>Richard Mak</t>
  </si>
  <si>
    <t>Initial 2.0 release</t>
  </si>
  <si>
    <t>2.1</t>
  </si>
  <si>
    <t>GHG Protocol</t>
  </si>
  <si>
    <t xml:space="preserve">Revised the emission factors for UK sources to be consistent with most recent guidance from UK DEFRA (dated October 2010; see http://www.defra.gov.uk/environment/business/reporting/conversion-factors.htm) </t>
  </si>
  <si>
    <t>2.2</t>
  </si>
  <si>
    <t>Corrected transcription error for US-based air freight transport emission factors</t>
  </si>
  <si>
    <t xml:space="preserve">2.3 </t>
  </si>
  <si>
    <t>Modified text in parts of the tool. Caculation formulae and emission factors were not adjusted.</t>
  </si>
  <si>
    <t>2.4</t>
  </si>
  <si>
    <t>Francis Gassert</t>
  </si>
  <si>
    <t>Removed error message</t>
  </si>
  <si>
    <t>2.5</t>
  </si>
  <si>
    <t>Adjusted conversion factors for measurement units to/from standard cubic feet and cubic feet</t>
  </si>
  <si>
    <t>2.6</t>
  </si>
  <si>
    <t>Added GWP values from IPCC's Fifth Assessment Report</t>
  </si>
  <si>
    <t>Activity Data Custom Messages</t>
  </si>
  <si>
    <t>Field 1</t>
  </si>
  <si>
    <t>Value 1</t>
  </si>
  <si>
    <t>Field 2</t>
  </si>
  <si>
    <t>Value 2</t>
  </si>
  <si>
    <t>Field 3</t>
  </si>
  <si>
    <t>Value 3</t>
  </si>
  <si>
    <t>Field 4</t>
  </si>
  <si>
    <t>Value 4</t>
  </si>
  <si>
    <t>Message</t>
  </si>
  <si>
    <t>Error Message?</t>
  </si>
  <si>
    <t>Vehicle Distance (e.g. Road Transport)</t>
  </si>
  <si>
    <t>Vehicle Type</t>
  </si>
  <si>
    <t>Bus - CNG</t>
  </si>
  <si>
    <t>Sorry. Emission factors are not available for CNG vehicles based on vehicle distance.</t>
  </si>
  <si>
    <t>Yes</t>
  </si>
  <si>
    <t>Light Goods Vehicle - CNG</t>
  </si>
  <si>
    <t>Heavy Duty Vehicle - Rigid - CNG</t>
  </si>
  <si>
    <t>Heavy Duty Vehicle - Articulated - CNG</t>
  </si>
  <si>
    <t>Passenger Car - Fuel Unknown</t>
  </si>
  <si>
    <t>Sorry. Emission factors based on vehicle distance are not available when the Fuel Used is not known.</t>
  </si>
  <si>
    <t>Light Goods Vehicle - Fuel Unknown</t>
  </si>
  <si>
    <t>Heavy Duty Vehicle - Rigid - Fuel Unknown</t>
  </si>
  <si>
    <t>Heavy Duty Vehicle - Articulated - Fuel Unknown</t>
  </si>
  <si>
    <t>*</t>
  </si>
  <si>
    <t>Unit of Distance</t>
  </si>
  <si>
    <t>Please select Unit of Distance</t>
  </si>
  <si>
    <t>Please enter Distance Travelled</t>
  </si>
  <si>
    <t>Please select Vehicle Type</t>
  </si>
  <si>
    <t>Please enter Unit of Fuel Amount</t>
  </si>
  <si>
    <t>Please enter Fuel Amount</t>
  </si>
  <si>
    <t>Please select Fuel Used</t>
  </si>
  <si>
    <t>Passenger Distance (e.g. Public Transport)</t>
  </si>
  <si>
    <t>Please enter # of Passengers</t>
  </si>
  <si>
    <t>Weight Distance (e.g. Freight Transport)</t>
  </si>
  <si>
    <t>Custom Fuel</t>
  </si>
  <si>
    <t>Please select Fuel Used. This selection allows users to use their own ‘custom’ emission factors that have been entered into the tool on the ‘Settings’ tab.</t>
  </si>
  <si>
    <t>Custom Vehicle</t>
  </si>
  <si>
    <t>Please select Vehicle Type. This selection allows users to use their own ‘custom’ emission factors that have been entered into the tool on the ‘Settings’ tab.</t>
  </si>
  <si>
    <t>Gross Weight</t>
  </si>
  <si>
    <t>Please enter gross weight of vehicle, which includes the weight of both the vehicle and the goods</t>
  </si>
  <si>
    <t>Fuel Use and Vehicle Distance</t>
  </si>
  <si>
    <t>Fuel use data are preferred for calculating CO2 emissions. Vehicle distance data are preferred for CH4 and N2O.</t>
  </si>
  <si>
    <t>No</t>
  </si>
  <si>
    <t>Other</t>
  </si>
  <si>
    <t>The default emission factors for "Other" regions are either global defaults (for CO2 emissions based on fuel use) or from UK DEFRA. These values should only be used in the absence of more specific emission factors.</t>
  </si>
  <si>
    <t>Emissions from freight transport can also be calculated using Vehicle distance data.</t>
  </si>
  <si>
    <t>Aircraft</t>
  </si>
  <si>
    <t>Sorry. Emission factors are not available to calculate the CH4 and N2O emissions (which contribute &lt;5% to the total GHG emissions from aircraft). Domestic’ flights are &lt; 300 miles/483 km; short-haul flights are ≥ 300 miles/483 km and &lt;700 miles/1126 km, and long haul flights are anything ≥ 700 miles/1126 km.</t>
  </si>
  <si>
    <t>UK</t>
  </si>
  <si>
    <t>The default emission factors are sourced from the UK DEFRA (http://www.defra.gov.uk/environment/business/reporting/pdf/passenger-transport.pdf).</t>
  </si>
  <si>
    <t>Sorry. UK-specific emission factors are not available to calculate the CH4 and N2O emissions</t>
  </si>
  <si>
    <t>Master Conversion Table</t>
  </si>
  <si>
    <t>To Unit</t>
  </si>
  <si>
    <t>From Unit</t>
  </si>
  <si>
    <t>US Gallon</t>
  </si>
  <si>
    <t>UK Gallon</t>
  </si>
  <si>
    <t>Litre</t>
  </si>
  <si>
    <t>Barrel</t>
  </si>
  <si>
    <t>Standard Cubic Foot</t>
  </si>
  <si>
    <t>Cubic Foot</t>
  </si>
  <si>
    <t>Cubic Meter</t>
  </si>
  <si>
    <t>Metric Ton</t>
  </si>
  <si>
    <t>Kilogram</t>
  </si>
  <si>
    <t>Pound</t>
  </si>
  <si>
    <t>Short Ton</t>
  </si>
  <si>
    <t>Long Ton</t>
  </si>
  <si>
    <t>Gram</t>
  </si>
  <si>
    <t>Mile</t>
  </si>
  <si>
    <t>Kilometer</t>
  </si>
  <si>
    <t>Kilowatt Hour</t>
  </si>
  <si>
    <t>Therm</t>
  </si>
  <si>
    <t>BTU</t>
  </si>
  <si>
    <t>MMBTU</t>
  </si>
  <si>
    <t>Megajoule</t>
  </si>
  <si>
    <t>Gigajoule</t>
  </si>
  <si>
    <t>Tonne Mile</t>
  </si>
  <si>
    <t>Short Ton Mile</t>
  </si>
  <si>
    <t>Short Ton Kilometer</t>
  </si>
  <si>
    <t>Tonne Kilometer</t>
  </si>
  <si>
    <t>Passenger Mile</t>
  </si>
  <si>
    <t>Passenger Kilometer</t>
  </si>
  <si>
    <t>1 016.04691</t>
  </si>
  <si>
    <t>Lookups for Regions</t>
  </si>
  <si>
    <t>Lookups for Mode of Transport</t>
  </si>
  <si>
    <t>Lookups for Type of Activity Data</t>
  </si>
  <si>
    <t>Lookups for Scope</t>
  </si>
  <si>
    <t>Blank list</t>
  </si>
  <si>
    <t>Denominator lookup list</t>
  </si>
  <si>
    <t xml:space="preserve">Units </t>
  </si>
  <si>
    <t>IPCC GWP Version</t>
  </si>
  <si>
    <t>IPCC GWP</t>
  </si>
  <si>
    <t>1995 IPCC Second Assessment Report (SAR)</t>
  </si>
  <si>
    <t>2001 IPCC Third Assessment Report (TAR)</t>
  </si>
  <si>
    <t>2007 IPCC Fourth Assessment Report</t>
  </si>
  <si>
    <t>IPCC GWP Values</t>
  </si>
  <si>
    <t>Waste</t>
  </si>
  <si>
    <t>GWP Value</t>
  </si>
  <si>
    <t>Activity Data Columns</t>
  </si>
  <si>
    <t>Columns</t>
  </si>
  <si>
    <t>CO2 Emission Factors by Fuel</t>
  </si>
  <si>
    <t>CO2 - Biomass Fuel</t>
  </si>
  <si>
    <t>CO2 Unit - Numerator</t>
  </si>
  <si>
    <t>CO2 Unit - Denominator</t>
  </si>
  <si>
    <t>Default Scope</t>
  </si>
  <si>
    <t>Unit Type</t>
  </si>
  <si>
    <t>Jet Fuel</t>
  </si>
  <si>
    <t>Volume</t>
  </si>
  <si>
    <t>Aviation Gasoline</t>
  </si>
  <si>
    <t>Gasoline/Petrol</t>
  </si>
  <si>
    <t>On-Road Diesel Fuel</t>
  </si>
  <si>
    <t>Residual Fuel Oil (3s 5 and 6)</t>
  </si>
  <si>
    <t>LPG</t>
  </si>
  <si>
    <t>CNG</t>
  </si>
  <si>
    <t>LNG</t>
  </si>
  <si>
    <t>Ethanol</t>
  </si>
  <si>
    <t>100% Biodiesel</t>
  </si>
  <si>
    <t>E85 Ethanol/Gasoline</t>
  </si>
  <si>
    <t>B20 Biodiesel/Diesel</t>
  </si>
  <si>
    <t>CH4 and N2O Emission Factors by Fuel</t>
  </si>
  <si>
    <t>Transport and Fuel</t>
  </si>
  <si>
    <t>CH4 Unit - Numerator</t>
  </si>
  <si>
    <t>CH4 Unit - Denominator</t>
  </si>
  <si>
    <t>N2O Unit - Numerator</t>
  </si>
  <si>
    <t>N2O Unit - Denominator</t>
  </si>
  <si>
    <t>Train - Diesel Fuel</t>
  </si>
  <si>
    <t>Agricultural Equipment - Gasoline</t>
  </si>
  <si>
    <t>Agricultural Equipment - Diesel Fuel</t>
  </si>
  <si>
    <t>Construction Equipment - Gasoline</t>
  </si>
  <si>
    <t>Construction Equipment - Diesel Fuel</t>
  </si>
  <si>
    <t>Ship and Boat - Residual Fuel Oil</t>
  </si>
  <si>
    <t>Ship and Boat - Diesel Fuel</t>
  </si>
  <si>
    <t>Ship and Boat - Gasoline</t>
  </si>
  <si>
    <t>Bus - Ethanol</t>
  </si>
  <si>
    <t>Bus - Diesel</t>
  </si>
  <si>
    <t>Bus - Gasoline</t>
  </si>
  <si>
    <t>Passenger Car - Gasoline - Year 1984-1993</t>
  </si>
  <si>
    <t>Passenger Car - Gasoline - Year 1994</t>
  </si>
  <si>
    <t>Passenger Car - Gasoline - Year 1995</t>
  </si>
  <si>
    <t>Passenger Car - Gasoline - Year 1996</t>
  </si>
  <si>
    <t>Passenger Car - Gasoline - Year 1997</t>
  </si>
  <si>
    <t>Passenger Car - Gasoline - Year 1998</t>
  </si>
  <si>
    <t>Passenger Car - Gasoline - Year 1999</t>
  </si>
  <si>
    <t>Passenger Car - Gasoline - Year 2000</t>
  </si>
  <si>
    <t>Passenger Car - Gasoline - Year 2001</t>
  </si>
  <si>
    <t>Passenger Car - Gasoline - Year 2002</t>
  </si>
  <si>
    <t>Passenger Car - Gasoline - Year 2003</t>
  </si>
  <si>
    <t>Passenger Car - Gasoline - Year 2004</t>
  </si>
  <si>
    <t>Passenger Car - Gasoline - Year 2005-present</t>
  </si>
  <si>
    <t>Passenger Car - Diesel - Year 1960-1982</t>
  </si>
  <si>
    <t>Passenger Car - Diesel - Year 1983-present</t>
  </si>
  <si>
    <t>Light Goods Vehicle - LPG</t>
  </si>
  <si>
    <t>Light Goods Vehicle - Ethanol</t>
  </si>
  <si>
    <t>Light Goods Vehicle - Gasoline - Year 1987-1993</t>
  </si>
  <si>
    <t>Light Goods Vehicle - Gasoline - Year 1994</t>
  </si>
  <si>
    <t>Light Goods Vehicle - Gasoline - Year 1995</t>
  </si>
  <si>
    <t>Light Goods Vehicle - Gasoline - Year 1996</t>
  </si>
  <si>
    <t>Light Goods Vehicle - Gasoline - Year 1997</t>
  </si>
  <si>
    <t>Light Goods Vehicle - Gasoline - Year 1998</t>
  </si>
  <si>
    <t>Light Goods Vehicle - Gasoline - Year 1999</t>
  </si>
  <si>
    <t>Light Goods Vehicle - Gasoline - Year 2000</t>
  </si>
  <si>
    <t>Light Goods Vehicle - Gasoline - Year 2001</t>
  </si>
  <si>
    <t>Light Goods Vehicle - Gasoline - Year 2002</t>
  </si>
  <si>
    <t>Light Goods Vehicle - Gasoline - Year 2003</t>
  </si>
  <si>
    <t>Light Goods Vehicle - Gasoline - Year 2004</t>
  </si>
  <si>
    <t>Light Goods Vehicle - Gasoline - Year 2005-present</t>
  </si>
  <si>
    <t>Light Goods Vehicle - Diesel - Year 1960-1982</t>
  </si>
  <si>
    <t>Light Goods Vehicle - Diesel - Year 1983-1995</t>
  </si>
  <si>
    <t>Light Goods Vehicle - Diesel - Year 1996-present</t>
  </si>
  <si>
    <t>Heavy Duty Vehicle - Rigid - Gasoline - Year 1985-1986</t>
  </si>
  <si>
    <t>Heavy Duty Vehicle - Rigid - Gasoline - Year 1987</t>
  </si>
  <si>
    <t>Heavy Duty Vehicle - Rigid - Gasoline - Year 1988-1989</t>
  </si>
  <si>
    <t>Heavy Duty Vehicle - Rigid - Gasoline - Year 1990-1995</t>
  </si>
  <si>
    <t>Heavy Duty Vehicle - Rigid - Gasoline - Year 1996</t>
  </si>
  <si>
    <t>Heavy Duty Vehicle - Rigid - Gasoline - Year 1997</t>
  </si>
  <si>
    <t>Heavy Duty Vehicle - Rigid - Gasoline - Year 1998</t>
  </si>
  <si>
    <t>Heavy Duty Vehicle - Rigid - Gasoline - Year 1999</t>
  </si>
  <si>
    <t>Heavy Duty Vehicle - Rigid - Gasoline - Year 2000</t>
  </si>
  <si>
    <t>Heavy Duty Vehicle - Rigid - Gasoline - Year 2001</t>
  </si>
  <si>
    <t>Heavy Duty Vehicle - Rigid - Gasoline - Year 2002</t>
  </si>
  <si>
    <t>Heavy Duty Vehicle - Rigid - Gasoline - Year 2003</t>
  </si>
  <si>
    <t>Heavy Duty Vehicle - Rigid - Gasoline - Year 2004</t>
  </si>
  <si>
    <t>Heavy Duty Vehicle - Rigid - Gasoline - Year 2005-present</t>
  </si>
  <si>
    <t>Heavy Duty Vehicle - Rigid - Diesel - Year 1960-present</t>
  </si>
  <si>
    <t>Heavy Duty Vehicle - Rigid - LNG</t>
  </si>
  <si>
    <t>Heavy Duty Vehicle - Rigid - LPG</t>
  </si>
  <si>
    <t>Heavy Duty Vehicle - Rigid - Ethanol</t>
  </si>
  <si>
    <t>Heavy Duty Vehicle - Articulated - Gasoline - Year 1985-1986</t>
  </si>
  <si>
    <t>Heavy Duty Vehicle - Articulated - Gasoline - Year 1987</t>
  </si>
  <si>
    <t>Heavy Duty Vehicle - Articulated - Gasoline - Year 1988-1989</t>
  </si>
  <si>
    <t>Heavy Duty Vehicle - Articulated - Gasoline - Year 1990-1995</t>
  </si>
  <si>
    <t>Heavy Duty Vehicle - Articulated - Gasoline - Year 1996</t>
  </si>
  <si>
    <t>Heavy Duty Vehicle - Articulated - Gasoline - Year 1997</t>
  </si>
  <si>
    <t>Heavy Duty Vehicle - Articulated - Gasoline - Year 1998</t>
  </si>
  <si>
    <t>Heavy Duty Vehicle - Articulated - Gasoline - Year 1999</t>
  </si>
  <si>
    <t>Heavy Duty Vehicle - Articulated - Gasoline - Year 2000</t>
  </si>
  <si>
    <t>Heavy Duty Vehicle - Articulated - Gasoline - Year 2001</t>
  </si>
  <si>
    <t>Heavy Duty Vehicle - Articulated - Gasoline - Year 2002</t>
  </si>
  <si>
    <t>Heavy Duty Vehicle - Articulated - Gasoline - Year 2003</t>
  </si>
  <si>
    <t>Heavy Duty Vehicle - Articulated - Gasoline - Year 2004</t>
  </si>
  <si>
    <t>Heavy Duty Vehicle - Articulated - Gasoline - Year 2005-present</t>
  </si>
  <si>
    <t>Heavy Duty Vehicle - Articulated - Diesel - Year 1960-present</t>
  </si>
  <si>
    <t>Heavy Duty Vehicle - Articulated - LNG</t>
  </si>
  <si>
    <t>Heavy Duty Vehicle - Articulated - LPG</t>
  </si>
  <si>
    <t>Heavy Duty Vehicle - Articulated - Ethanol</t>
  </si>
  <si>
    <t>Motorbike - Non-Catalyst Control</t>
  </si>
  <si>
    <t>Motorbike - Uncontrolled</t>
  </si>
  <si>
    <t>Motorbike - Control Unknown</t>
  </si>
  <si>
    <t>CO2, CH4 and N2O Emission Factors for US by Vehicle Distance</t>
  </si>
  <si>
    <t>Vehicle and Fuel and Vehicle Year</t>
  </si>
  <si>
    <t>Fuel Efficiency</t>
  </si>
  <si>
    <t>Fuel Efficiency Unit - Numerator</t>
  </si>
  <si>
    <t>Fuel Efficiency Unit - Denominator</t>
  </si>
  <si>
    <t>CO2 Emission Factors for UK by Vehicle Distance</t>
  </si>
  <si>
    <t>Vehicle and Fuel and Engine Size</t>
  </si>
  <si>
    <t>Passenger Car - Petrol - Engine Size &lt;1.4 liter</t>
  </si>
  <si>
    <t>Passenger Car - Petrol - Engine Size 1.4 - 2.0 liters</t>
  </si>
  <si>
    <t>Passenger Car - Petrol - Engine Size &gt;2.0 liters</t>
  </si>
  <si>
    <t>Passenger Car - Petrol - Engine Size Unknown</t>
  </si>
  <si>
    <t>Passenger Car - Diesel - Engine Size &lt;1.7 liter</t>
  </si>
  <si>
    <t>Passenger Car - Diesel - Engine Size 1.7 - 2.0 liters</t>
  </si>
  <si>
    <t>Passenger Car - Diesel - Engine Size &gt;2.0 liters</t>
  </si>
  <si>
    <t>Passenger Car - Diesel - Engine Size Unknown</t>
  </si>
  <si>
    <t>Passenger Car - Hybrid - Engine Size 1.4 - 2.0 liters</t>
  </si>
  <si>
    <t>Passenger Car - Hybrid - Engine Size &gt;2.0 liters</t>
  </si>
  <si>
    <t>Passenger Car - Hybrid - Engine Size Unknown</t>
  </si>
  <si>
    <t>Passenger Car - LPG - Engine Size average</t>
  </si>
  <si>
    <t>Passenger Car - LPG - Engine Size medium</t>
  </si>
  <si>
    <t>Passenger Car - LPG - Engine Size large</t>
  </si>
  <si>
    <t>Passenger Car - CNG - Engine Size 1.4 - 2.0 liters</t>
  </si>
  <si>
    <t>Passenger Car - CNG - Engine Size &gt;2.0 liters</t>
  </si>
  <si>
    <t>Passenger Car - CNG - Engine Size Unknown</t>
  </si>
  <si>
    <t>Light Goods Vehicle (e.g. Van) - Petrol - Engine Size ≤1.25 tonnes</t>
  </si>
  <si>
    <t>Light Goods Vehicle (e.g. Van) - Diesel - Engine Size ≤3.5 tonnes</t>
  </si>
  <si>
    <t>Light Goods Vehicle (e.g. Van) - LPG - Engine Size ≤3.5 tonnes</t>
  </si>
  <si>
    <t>Light Goods Vehicle (e.g. Van) - CNG - Engine Size ≤3.5 tonnes</t>
  </si>
  <si>
    <t>Light Goods Vehicle (e.g. Van) - Fuel Unknown</t>
  </si>
  <si>
    <t>Motorbike - Engine Size ≤125 cc</t>
  </si>
  <si>
    <t>Motorbike - Engine Size &gt;125 and ≤500 cc</t>
  </si>
  <si>
    <t>Motorbike - Engine Size &gt;500 cc</t>
  </si>
  <si>
    <t>Motorbike - Engine Size Unknown</t>
  </si>
  <si>
    <t>HGV - Rigid - Engine Size 3.5 - 7.5 tonnes - 0% Weight Laden</t>
  </si>
  <si>
    <t>HGV - Rigid - Engine Size 3.5 - 7.5 tonnes - 50% Weight Laden</t>
  </si>
  <si>
    <t>HGV - Rigid - Engine Size 3.5 - 7.5 tonnes - 100% Weight Laden</t>
  </si>
  <si>
    <t>HGV - Rigid - Engine Size 3.5 - 7.5 tonnes - Default 41% Weight Laden</t>
  </si>
  <si>
    <t>HGV - Rigid - Engine Size 7.5 - 17 tonnes - 0% Weight Laden</t>
  </si>
  <si>
    <t>HGV - Rigid - Engine Size 7.5 - 17 tonnes - 50% Weight Laden</t>
  </si>
  <si>
    <t>HGV - Rigid - Engine Size 7.5 - 17 tonnes - 100% Weight Laden</t>
  </si>
  <si>
    <t>HGV - Rigid - Engine Size 7.5 - 17 tonnes - Default 41% Weight Laden</t>
  </si>
  <si>
    <t>HGV - Rigid - Engine Size &gt;17 tonnes - 0% Weight Laden</t>
  </si>
  <si>
    <t>HGV - Rigid - Engine Size &gt;17 tonnes - 50% Weight Laden</t>
  </si>
  <si>
    <t>HGV - Rigid - Engine Size &gt;17 tonnes - 100% Weight Laden</t>
  </si>
  <si>
    <t>HGV - Rigid - Engine Size &gt;17 tonnes - Default 53% Weight Laden</t>
  </si>
  <si>
    <t>HGV - Rigid - Engine Size Unknown - % Weight Laden</t>
  </si>
  <si>
    <t>HGV - Articulated - Engine Size 3.5 - 33 tonnes - 0% Weight Laden</t>
  </si>
  <si>
    <t>HGV - Articulated - Engine Size 3.5 - 33 tonnes - 50% Weight Laden</t>
  </si>
  <si>
    <t>HGV - Articulated - Engine Size 3.5 - 33 tonnes - 100% Weight Laden</t>
  </si>
  <si>
    <t>HGV - Articulated - Engine Size 3.5 - 33 tonnes - Default 45% Weight Laden</t>
  </si>
  <si>
    <t>HGV - Articulated - Engine Size &gt;33 tonnes - 0% Weight Laden</t>
  </si>
  <si>
    <t>HGV - Articulated - Engine Size &gt;33 tonnes - 50% Weight Laden</t>
  </si>
  <si>
    <t>HGV - Articulated - Engine Size &gt;33 tonnes - 100% Weight Laden</t>
  </si>
  <si>
    <t>HGV - Articulated - Engine Size &gt;33 tonnes - Default 61% Weight Laden</t>
  </si>
  <si>
    <t>HGV - Articulated - Engine Size Unknown</t>
  </si>
  <si>
    <t>HGV - Type Unknown</t>
  </si>
  <si>
    <t>CO2 Emission Factors by Weight Distance (i.e. Freight Transport)</t>
  </si>
  <si>
    <t>Vehicle and Size</t>
  </si>
  <si>
    <t>Air - Domestic</t>
  </si>
  <si>
    <t>Air - Short Haul</t>
  </si>
  <si>
    <t>Air - Long Haul</t>
  </si>
  <si>
    <t>Road Vehicle - HGV - Rigid - Engine Size 3.5 - 7.5 tonnes</t>
  </si>
  <si>
    <t>HGV and Light Goods Vehicle</t>
  </si>
  <si>
    <t>Road Vehicle - HGV - Rigid - Engine Size 7.5 - 17 tonnes</t>
  </si>
  <si>
    <t>Road Vehicle - HGV - Rigid - Engine Size &gt;17 tonnes</t>
  </si>
  <si>
    <t>Road Vehicle - HGV - Rigid - Engine Size Unknown</t>
  </si>
  <si>
    <t>Road Vehicle - HGV - Articulated - Engine Size 3.5 - 33 tonnes</t>
  </si>
  <si>
    <t>Road Vehicle - HGV - Articulated - Engine Size &gt;33 tonnes</t>
  </si>
  <si>
    <t>Road Vehicle - HGV - Articulated - Engine Size Unknown</t>
  </si>
  <si>
    <t>Road Vehicle - HGV - Type Unknown</t>
  </si>
  <si>
    <t>Road Vehicle - Light Goods Vehicle - Petro - Engine Size ≤1.25 tonnes</t>
  </si>
  <si>
    <t>Road Vehicle - Light Goods Vehicle - Diesel - Engine Size ≤3.5 tonnes</t>
  </si>
  <si>
    <t>Road Vehicle - Light Goods Vehicle - LPG or CNG - Engine Size ≤3.5 tonnes</t>
  </si>
  <si>
    <t>Road Vehicle - Light Goods Vehicle - Fuel Unknown</t>
  </si>
  <si>
    <t>Watercraft - Large RoPax Ferry</t>
  </si>
  <si>
    <t>Waterborne Craft</t>
  </si>
  <si>
    <t>Watercraft - Shipping - Small Tanker (844 tonnes deadweight)</t>
  </si>
  <si>
    <t>Watercraft - Shipping - Large Tanker (18371 tonnes deadweight)</t>
  </si>
  <si>
    <t>Watercraft - Shipping - Very Large Tanker (100000 tonnes deadweight)</t>
  </si>
  <si>
    <t>Watercraft - Shipping - Small Bulk Carrier (1720 tonnes deadweight)</t>
  </si>
  <si>
    <t>Watercraft - Shipping - Large Bulk Carrier (14201 tonnes deadweight)</t>
  </si>
  <si>
    <t>Watercraft - Shipping - Very Large Bulk Carrier (70000 tonnes deadweight)</t>
  </si>
  <si>
    <t>Watercraft - Shipping - Small Container Vessel (2500 tonnes deadweight)</t>
  </si>
  <si>
    <t>Watercraft - Shipping - Large Container Vessel (20000 tonnes deadweight)</t>
  </si>
  <si>
    <t>Road Vehicle - Light Goods Vehicle - Petrol - Engine Size &lt; 1.305 tonnes</t>
  </si>
  <si>
    <t>Road Vehicle - Light Goods Vehicle - Petrol - Engine Size 1.305 - 1.74 tonnes</t>
  </si>
  <si>
    <t>Road Vehicle - Light Goods Vehicle - Petrol - Engine Size 1.74 - 3.5 tonnes</t>
  </si>
  <si>
    <t>Road Vehicle - Light Goods Vehicle - Diesel - Engine Size &lt; 1.305 tonnes</t>
  </si>
  <si>
    <t>Road Vehicle - Light Goods Vehicle - Diesel - Engine Size 1.305 - 1.74 tonnes</t>
  </si>
  <si>
    <t>Road Vehicle - Light Goods Vehicle - Diesel - Engine Size 1.74 - 3.5 tonnes</t>
  </si>
  <si>
    <t>Road Vehicle - Light Goods Vehicle - Fuel and Engine Size Unknown</t>
  </si>
  <si>
    <t>CH4 and N2O Emission Factors by Weight Distance (i.e. Freight Transport)</t>
  </si>
  <si>
    <t>= Different emission factors provided between May and June 2008 US EPA guidance documents</t>
  </si>
  <si>
    <t>CO2, CH4 and N2O Emission Factors by Passenger Distance (i.e. Public Transport)</t>
  </si>
  <si>
    <t>Vehicle and Type</t>
  </si>
  <si>
    <t>Air</t>
  </si>
  <si>
    <t>Air - Short Haul - Seating Unknown</t>
  </si>
  <si>
    <t>Air - Short Haul - Economy Class</t>
  </si>
  <si>
    <t>Air - Short Haul - First/Business Class</t>
  </si>
  <si>
    <t>Air - Long Haul - Seating Unknown</t>
  </si>
  <si>
    <t>Air - Long Haul - Economy Class</t>
  </si>
  <si>
    <t>Air - Long Haul - Economy+ Class</t>
  </si>
  <si>
    <t>Air - Long Haul - Business Class</t>
  </si>
  <si>
    <t>Air - Long Haul - First Class</t>
  </si>
  <si>
    <t>Train - Light Rail</t>
  </si>
  <si>
    <t>Train - Tram</t>
  </si>
  <si>
    <t>Train - Average (Light Rail and Tram)</t>
  </si>
  <si>
    <t>Train - National Rail</t>
  </si>
  <si>
    <t>Train - Subway</t>
  </si>
  <si>
    <t>Taxi</t>
  </si>
  <si>
    <t>Bus - Local Bus</t>
  </si>
  <si>
    <t>Bus - Coach</t>
  </si>
  <si>
    <t>Bus - Type Unknown</t>
  </si>
  <si>
    <t>Large RoPax Ferry</t>
  </si>
  <si>
    <t>water</t>
  </si>
  <si>
    <t>SUPPLIER</t>
  </si>
  <si>
    <t>PRODUCT LINE</t>
  </si>
  <si>
    <t>LOCATION OF SUPPLY</t>
  </si>
  <si>
    <t>CONTACT</t>
  </si>
  <si>
    <t>E-MAIL</t>
  </si>
  <si>
    <t>Owens Illinois (OI)</t>
  </si>
  <si>
    <t>Wine Bottles</t>
  </si>
  <si>
    <t>Tracy, CA</t>
  </si>
  <si>
    <t>Jim Nordmeyer</t>
  </si>
  <si>
    <t>jim.nordmeyer@o-i.com</t>
  </si>
  <si>
    <t>0.5045 tCO2 per 1t glass</t>
  </si>
  <si>
    <t>Kalama, WA</t>
  </si>
  <si>
    <t>Beer Bottles</t>
  </si>
  <si>
    <t>Windsor, Co</t>
  </si>
  <si>
    <t>Los Angeles, CA</t>
  </si>
  <si>
    <t>Waco, Tx</t>
  </si>
  <si>
    <t>Wine and Beer</t>
  </si>
  <si>
    <t>Brampton, ON, Canada</t>
  </si>
  <si>
    <t>Montreal, QC, Canada</t>
  </si>
  <si>
    <t>Saverglass</t>
  </si>
  <si>
    <t>Feuquières, France</t>
  </si>
  <si>
    <t>Franck Collet</t>
  </si>
  <si>
    <t>fgc@saverglass.com</t>
  </si>
  <si>
    <t>1.00 tCO2 per 1t glass</t>
  </si>
  <si>
    <t>Guadalajara, Mexico</t>
  </si>
  <si>
    <t>Ras al-Khaimah, UAE</t>
  </si>
  <si>
    <t>Ball</t>
  </si>
  <si>
    <t>Aluminum Cans</t>
  </si>
  <si>
    <t>Goodyear, AZ</t>
  </si>
  <si>
    <t>Sara Axelrod</t>
  </si>
  <si>
    <t>Sara.Axelrod@ball.com</t>
  </si>
  <si>
    <t>Fairfield, CA</t>
  </si>
  <si>
    <t>Kapolei, HI</t>
  </si>
  <si>
    <t>Fort Worth, TX</t>
  </si>
  <si>
    <t>Monterrey, Mexico</t>
  </si>
  <si>
    <t>Queretaro, Mexico</t>
  </si>
  <si>
    <t>Golden, CO</t>
  </si>
  <si>
    <t>Pittston, PA</t>
  </si>
  <si>
    <t>Wallkill, NY</t>
  </si>
  <si>
    <t>Maximus Zhang</t>
  </si>
  <si>
    <t>Mzhang@saxco.com</t>
  </si>
  <si>
    <t>Amcor Rigid Plastics</t>
  </si>
  <si>
    <t>PET Bottles</t>
  </si>
  <si>
    <t>Kevin Hicks or Matt Shaieb</t>
  </si>
  <si>
    <t>kevin.hicks@amcor.com or matt.shaieb@amcor.com</t>
  </si>
  <si>
    <t>Allentown, PA</t>
  </si>
  <si>
    <t>Nicholasville, KY</t>
  </si>
  <si>
    <t>Stoelzle Glass USA</t>
  </si>
  <si>
    <t>Liquor bottles</t>
  </si>
  <si>
    <t>Monaca, PA</t>
  </si>
  <si>
    <t>Mario Guerra</t>
  </si>
  <si>
    <t>MarioA.guerra@stoelzle.com</t>
  </si>
  <si>
    <t>O-I Packaging Solutions</t>
  </si>
  <si>
    <t>Kellie Woodall</t>
  </si>
  <si>
    <t>Kellie.woodall@o-i.com</t>
  </si>
  <si>
    <t>Piramal Glass</t>
  </si>
  <si>
    <t>Liquor Bottles / Food Bottles</t>
  </si>
  <si>
    <t>Mike Gordon</t>
  </si>
  <si>
    <t>michael.gordon@piramal.com</t>
  </si>
  <si>
    <t>Jambusar, Gujarat, India</t>
  </si>
  <si>
    <t>0.62 tCO2 per 1t glass</t>
  </si>
  <si>
    <t>Shandong Dingxin Electronic</t>
  </si>
  <si>
    <t>Liquor Bottles</t>
  </si>
  <si>
    <t>Rizhao City, China</t>
  </si>
  <si>
    <t>0.93 tCO2 per 1t glass</t>
  </si>
  <si>
    <t>Hwa Hsia Glass</t>
  </si>
  <si>
    <t>Food Glass</t>
  </si>
  <si>
    <t>Hsinchu City, Taiwan</t>
  </si>
  <si>
    <t>1.07 tCO2 per 1t glass</t>
  </si>
  <si>
    <t>Ardagh Group</t>
  </si>
  <si>
    <t>Port Allegany, PA</t>
  </si>
  <si>
    <t>Monica Goncharov</t>
  </si>
  <si>
    <t>Monica.Goncharov@ardaghgroup.com</t>
  </si>
  <si>
    <t>Ruston, LA</t>
  </si>
  <si>
    <t>Winchester, IN</t>
  </si>
  <si>
    <t>Shanghai United Can Co</t>
  </si>
  <si>
    <t>Shanghai, China</t>
  </si>
  <si>
    <t>0.11 tCO2 per 1t glass</t>
  </si>
  <si>
    <t>Anchor Glass</t>
  </si>
  <si>
    <t>Henryetta, OK</t>
  </si>
  <si>
    <t>Lori Hulme</t>
  </si>
  <si>
    <t>Lori.hulme@anchorglass.com</t>
  </si>
  <si>
    <t>0.52 tCO2 per 1t glass</t>
  </si>
  <si>
    <t>Lawrenceburg, IN</t>
  </si>
  <si>
    <t>Shakope, MN</t>
  </si>
  <si>
    <t>SUPPLIER-PRODUCT-LOCATION</t>
  </si>
  <si>
    <t>PRODUCT MATRIX</t>
  </si>
  <si>
    <t>Manufacturing Emissions Factor (tCO2 per 1t material)</t>
  </si>
  <si>
    <t>EMISSIONS FACTOR MANUFACURING (tCO2 per 1t material)</t>
  </si>
  <si>
    <t>COUNTRY</t>
  </si>
  <si>
    <t>CHINA</t>
  </si>
  <si>
    <t>OVERVIEW OF SUPPLIER</t>
  </si>
  <si>
    <t>REFERENCE</t>
  </si>
  <si>
    <t>Source</t>
  </si>
  <si>
    <t>Furnace Types in Plant</t>
  </si>
  <si>
    <t>Emissions Mix per 1 t Glass at Plant</t>
  </si>
  <si>
    <t>YEAR</t>
  </si>
  <si>
    <t>Supplier</t>
  </si>
  <si>
    <t>% Recyled Content</t>
  </si>
  <si>
    <t>Coal</t>
  </si>
  <si>
    <t>Natural Gas</t>
  </si>
  <si>
    <t>Electric</t>
  </si>
  <si>
    <t>Coal*tCO2</t>
  </si>
  <si>
    <t>Fuel*tCO2</t>
  </si>
  <si>
    <t>Natural Gas*tCO2</t>
  </si>
  <si>
    <t>Electric*tCO2</t>
  </si>
  <si>
    <t>Total emissions per 1 t glass</t>
  </si>
  <si>
    <t>tCO2e/t</t>
  </si>
  <si>
    <t>Table 6. CO2 emission from 1 t glass container under different energy structures.</t>
  </si>
  <si>
    <t>Energy</t>
  </si>
  <si>
    <t>Ec</t>
  </si>
  <si>
    <t>Ee</t>
  </si>
  <si>
    <t>Er</t>
  </si>
  <si>
    <t>Total (tCO2)</t>
  </si>
  <si>
    <t>Fuel oil</t>
  </si>
  <si>
    <t>Natural gas</t>
  </si>
  <si>
    <t>Electricity*</t>
  </si>
  <si>
    <t>Table 12. Energy and virgin feedstock savings for 1 ton of glass container production over 10 cycles with different recycling levels.</t>
  </si>
  <si>
    <t>Amt Glass (t)</t>
  </si>
  <si>
    <t>Overall recycling level (%)</t>
  </si>
  <si>
    <t>Total tCO2 excluding recycled content</t>
  </si>
  <si>
    <t>CO2 emission in cycle (g)</t>
  </si>
  <si>
    <t>Total tCO2 including recycled material</t>
  </si>
  <si>
    <t>Cumulative energy savings (MJ/tonne)</t>
  </si>
  <si>
    <t>Cumulative CO2 reduction (t/t)</t>
  </si>
  <si>
    <t>Silica sand savings (t)</t>
  </si>
  <si>
    <t>* Estimate of Electricity CO2 emission from 1 t glass container is computed assuming 637g CO2/KWh, 5.75 MMBtu/tGlass,and 100% heat conversion rate.</t>
  </si>
  <si>
    <t>Soda ash savings (t)</t>
  </si>
  <si>
    <t>Dolomite savings (t)</t>
  </si>
  <si>
    <t>China's national average electricity emissions rate:</t>
  </si>
  <si>
    <t>(637g CO2 per Kwh)</t>
  </si>
  <si>
    <t>avg 2014-2017, source</t>
  </si>
  <si>
    <t>5.75 MMbtu/ton of container glass</t>
  </si>
  <si>
    <t>“MMBtu” is 1,000 x 1,000 = 1,000,000 Btus</t>
  </si>
  <si>
    <t>100% heat conversion efficiency between kwh and MMbtu in an electric furnace</t>
  </si>
  <si>
    <t>OSU Source</t>
  </si>
  <si>
    <t>1kwh = 0.003412 MMbtu</t>
  </si>
  <si>
    <t>convert kWh to MMbtu (a simple energy conversion of 1kwh to 0.003412 MMbtu)</t>
  </si>
  <si>
    <t>907185 g CO2 = 1 tonne Co2</t>
  </si>
  <si>
    <t>Computation</t>
  </si>
  <si>
    <t>tCO2/tGlass</t>
  </si>
  <si>
    <t>1000000 g CO2 = 1 ton Co2</t>
  </si>
  <si>
    <t>Metric ton = tonne = 1.10231 US ton (Short ton)</t>
  </si>
  <si>
    <t>British ton (long) = 2240 lbs</t>
  </si>
  <si>
    <t>US (short) ton = 2000 lbs</t>
  </si>
  <si>
    <r>
      <rPr>
        <b/>
        <sz val="11"/>
        <color theme="1"/>
        <rFont val="Calibri"/>
        <family val="2"/>
      </rPr>
      <t xml:space="preserve">Cumulative CO2 reduction (t/t) </t>
    </r>
    <r>
      <rPr>
        <b/>
        <i/>
        <sz val="11"/>
        <color theme="1"/>
        <rFont val="Calibri"/>
        <family val="2"/>
      </rPr>
      <t>from recycled content</t>
    </r>
  </si>
  <si>
    <r>
      <rPr>
        <b/>
        <sz val="11"/>
        <color theme="1"/>
        <rFont val="Calibri"/>
        <family val="2"/>
      </rPr>
      <t>INTERIM CALCULATOR |</t>
    </r>
    <r>
      <rPr>
        <b/>
        <i/>
        <sz val="11"/>
        <color theme="1"/>
        <rFont val="Calibri"/>
        <family val="2"/>
      </rPr>
      <t xml:space="preserve"> Input Supplier &amp; Amt of Glass (Tons)</t>
    </r>
  </si>
  <si>
    <t>Notes on Electricity Calculations</t>
  </si>
  <si>
    <t>Reference Conversions</t>
  </si>
  <si>
    <t>USA</t>
  </si>
  <si>
    <t>FROM COUNTRY</t>
  </si>
  <si>
    <t>TO COUNTRY</t>
  </si>
  <si>
    <t>China</t>
  </si>
  <si>
    <t>Canada</t>
  </si>
  <si>
    <t>Mexico</t>
  </si>
  <si>
    <t>India</t>
  </si>
  <si>
    <t>Taiwan</t>
  </si>
  <si>
    <t>UAE</t>
  </si>
  <si>
    <t>France</t>
  </si>
  <si>
    <t>Select Supplier and Container</t>
  </si>
  <si>
    <t>Enter Container (bottle/can) Weight (g)</t>
  </si>
  <si>
    <t>Enter # of Containers</t>
  </si>
  <si>
    <t>Total Material Weight (g)</t>
  </si>
  <si>
    <t>Supplier's Emissions Factor (tCO2/t)</t>
  </si>
  <si>
    <t>Total Material Weight (t)</t>
  </si>
  <si>
    <t>FACTORS - OTHER Notes</t>
  </si>
  <si>
    <t>Provided by Michael Gordon</t>
  </si>
  <si>
    <t>Specific CO2 Emission (tCO2e/MT)</t>
  </si>
  <si>
    <t>MT = Metric Tonne (assuming MT glass)</t>
  </si>
  <si>
    <t>Convert Metric Tonnes to Tons (Metric ton = tonne = 1.10231 US ton (Short ton))</t>
  </si>
  <si>
    <t>CO2e per ton glass</t>
  </si>
  <si>
    <t>Time Period</t>
  </si>
  <si>
    <t>FY2020-2021</t>
  </si>
  <si>
    <t>https://drive.google.com/file/d/1chkxedBBwKVptqnntGj7697AFqESz6sh/view?usp=sharing</t>
  </si>
  <si>
    <t>Intensity Factor (CO2e/Mtons melted,Anchor total)</t>
  </si>
  <si>
    <t>Convert Metric Tonnes to Tons (tons = metric tonnes / 1.102311)</t>
  </si>
  <si>
    <t>US National Average</t>
  </si>
  <si>
    <t>tCO2/t</t>
  </si>
  <si>
    <t>O-I Packaging Solutions (Mexico)</t>
  </si>
  <si>
    <t>Mexico National Emissions Avg</t>
  </si>
  <si>
    <t>439g CO2/kwh</t>
  </si>
  <si>
    <t>source</t>
  </si>
  <si>
    <t>USA National Average (0.5045tCO2/t)</t>
  </si>
  <si>
    <t>EU Average (0.4673 tCO2/t)</t>
  </si>
  <si>
    <t>"Accordingly, the CO2 emissions of the glass container manufacturing industry are approximately 0.5045 tCO2/t in the US and 0.4673 tCO2/t in the EU"</t>
  </si>
  <si>
    <t>1t = 907184.74 g</t>
  </si>
  <si>
    <t>1t = 907.18474 kg</t>
  </si>
  <si>
    <t>Total Emissions (tCO2)</t>
  </si>
  <si>
    <t>Source: https://www.epa.gov/energy/greenhouse-gases-equivalencies-calculator-calculations-and-references#miles</t>
  </si>
  <si>
    <t>Source: https://www.epa.gov/energy/greenhouse-gases-equivalencies-calculator-calculations-and-references#gasoline</t>
  </si>
  <si>
    <t>source: https://www.epa.gov/energy/greenhouse-gases-equivalencies-calculator-calculations-and-references#trash</t>
  </si>
  <si>
    <t>source: https://www.epa.gov/energy/greenhouse-gases-equivalencies-calculator-calculations-and-references#wind</t>
  </si>
  <si>
    <t>source: https://www.epa.gov/energy/greenhouse-gases-equivalencies-calculator-calculations-and-references#seedlings</t>
  </si>
  <si>
    <t>source: https://www.epa.gov/energy/greenhouse-gases-equivalencies-calculator-calculations-and-references#pineforests</t>
  </si>
  <si>
    <t xml:space="preserve"> miles driven by an average gas-powered passenger vehicle</t>
  </si>
  <si>
    <t xml:space="preserve"> gallons of gas consumed</t>
  </si>
  <si>
    <t xml:space="preserve"> trash bags of waste recycled instead of landfilled</t>
  </si>
  <si>
    <t xml:space="preserve"> wind turbines running for a year</t>
  </si>
  <si>
    <t xml:space="preserve"> tree seedlings grown for 10 years</t>
  </si>
  <si>
    <t xml:space="preserve"> acres of US forests in one year</t>
  </si>
  <si>
    <t>Sentence 1</t>
  </si>
  <si>
    <t>Sentence 2</t>
  </si>
  <si>
    <t>Reference</t>
  </si>
  <si>
    <t>Amt Per 1 Metric Ton</t>
  </si>
  <si>
    <t>EQUIVALENCY STATEMENTS</t>
  </si>
  <si>
    <r>
      <t xml:space="preserve">Fossil Fuel CO2
</t>
    </r>
    <r>
      <rPr>
        <sz val="10"/>
        <color theme="0"/>
        <rFont val="Arial"/>
        <family val="2"/>
      </rPr>
      <t>(metric tonnes)</t>
    </r>
  </si>
  <si>
    <r>
      <t xml:space="preserve">CH4
</t>
    </r>
    <r>
      <rPr>
        <sz val="10"/>
        <color theme="0"/>
        <rFont val="Arial"/>
        <family val="2"/>
      </rPr>
      <t>(kilograms)</t>
    </r>
  </si>
  <si>
    <r>
      <t xml:space="preserve">N2O
</t>
    </r>
    <r>
      <rPr>
        <sz val="10"/>
        <color theme="0"/>
        <rFont val="Arial"/>
        <family val="2"/>
      </rPr>
      <t>(kilograms)</t>
    </r>
  </si>
  <si>
    <r>
      <t xml:space="preserve">Total GHG Emissions, exclude Biofuel CO2
</t>
    </r>
    <r>
      <rPr>
        <sz val="10"/>
        <color theme="0"/>
        <rFont val="Arial"/>
        <family val="2"/>
      </rPr>
      <t>(metric tonnes CO2e)</t>
    </r>
  </si>
  <si>
    <r>
      <t xml:space="preserve">Biofuel CO2 Emissions
</t>
    </r>
    <r>
      <rPr>
        <sz val="10"/>
        <color theme="0"/>
        <rFont val="Arial"/>
        <family val="2"/>
      </rPr>
      <t>(metric tonnes)</t>
    </r>
  </si>
  <si>
    <r>
      <t>Total</t>
    </r>
    <r>
      <rPr>
        <sz val="10"/>
        <color theme="0"/>
        <rFont val="Arial"/>
        <family val="2"/>
      </rPr>
      <t xml:space="preserve"> (metric tonnes CO2e)</t>
    </r>
  </si>
  <si>
    <t>World Resources Institute (2015). GHG Protocol tool for mobile combustion. Version 2.6.</t>
  </si>
  <si>
    <t>Reference:</t>
  </si>
  <si>
    <t>CALCULATION NOTE</t>
  </si>
  <si>
    <t>Saverglass 2021 CSR Report indicates "for one ton of glass produced, one ton of CO2 was emitted" (pg 49).</t>
  </si>
  <si>
    <t>Piramal Glass provided 0.68 tCO2e/MT for FY2020-2021; assuming MT = thousands of metric tonnes then 0.68 (tCO2e/MT) / 1.10231 (t/tonne) = 0.62 tCO2e/t</t>
  </si>
  <si>
    <t>Shandong Dingxin Electronic does not calculate efficiency factors. They have 8 electric furnaces and 1 natural gas furnace. They use 10% recycled glass. From 2018, tCO2e of natural gas in China is 0.4498 and tCO2e from electicity is 1.07 (estimate of electricity CO2 emission from 1 t glass container is computed assuming 637g CO2/KWh, 5.75 MMBtu/tGlass,and 100% heat conversion rate from source 2014-2017). Cumulative CO2 reduction (t/t) of 10% recycled glass was 0.0684 (year 2018).</t>
  </si>
  <si>
    <t>Hwa Hsia Glass uses 100% natural gas and 50% recycled glass. From 2018, tCO2 in China was 0.45. Cumulative CO2 reduction (t/t) of 50% recycled glass was 0.3418 (year 2018).</t>
  </si>
  <si>
    <t>Shanghai United Can Co production lines are powered by electricity and they use 0% recycled glass. Estimate of electricity CO2 emission from 1 t glass container is computed assuming 637g CO2/KWh, 5.75 MMBtu/tGlass,and 100% heat conversion rate (source 2014-2017).</t>
  </si>
  <si>
    <t>Anchor Glass provided intensity factor of 0.57 (CO2e/Mtons melted,Anchor total) for 2020; assuming Mtons = metric tonnes then 0.57/1.10231 = 0.53 tCO2e/t</t>
  </si>
  <si>
    <t>Summary: Emissions by Fuel or Distance</t>
  </si>
  <si>
    <t>Summary: Emissions from Manufacturing</t>
  </si>
  <si>
    <r>
      <t xml:space="preserve">Fossil Fuel Emissions  </t>
    </r>
    <r>
      <rPr>
        <sz val="10"/>
        <color theme="0"/>
        <rFont val="Arial"/>
        <family val="2"/>
      </rPr>
      <t>(Metric tonnes)</t>
    </r>
  </si>
  <si>
    <r>
      <t xml:space="preserve">Biofuel CO2 Emission
</t>
    </r>
    <r>
      <rPr>
        <sz val="10"/>
        <color theme="0"/>
        <rFont val="Arial"/>
        <family val="2"/>
      </rPr>
      <t>(metric tonnes)</t>
    </r>
  </si>
  <si>
    <r>
      <t>Total GHG Emission</t>
    </r>
    <r>
      <rPr>
        <sz val="10"/>
        <color theme="0"/>
        <rFont val="Arial"/>
        <family val="2"/>
      </rPr>
      <t xml:space="preserve"> (metric tonnes CO2e)</t>
    </r>
  </si>
  <si>
    <r>
      <t xml:space="preserve">Total Emissions </t>
    </r>
    <r>
      <rPr>
        <sz val="10"/>
        <color theme="0"/>
        <rFont val="Arial"/>
        <family val="2"/>
      </rPr>
      <t>(metric tonnes CO2)</t>
    </r>
  </si>
  <si>
    <t xml:space="preserve"> metric tonnes of CO2e is equivalent to greenhouse gas emissions from </t>
  </si>
  <si>
    <t xml:space="preserve"> metric tonnes of CO2e is equivalent to CO2 emissions from </t>
  </si>
  <si>
    <t xml:space="preserve"> metric tonnes of CO2e is equivalent to greenhouse gas emissions avoided by </t>
  </si>
  <si>
    <t xml:space="preserve"> metric tonnes of CO2e is equivalent to carbon sequestered by </t>
  </si>
  <si>
    <t>Equivalency Statements</t>
  </si>
  <si>
    <r>
      <t xml:space="preserve">Total Emissions </t>
    </r>
    <r>
      <rPr>
        <sz val="14"/>
        <color theme="0"/>
        <rFont val="Arial"/>
        <family val="2"/>
      </rPr>
      <t>(metric tonnes CO2)</t>
    </r>
  </si>
  <si>
    <t>Units per 1t CO2</t>
  </si>
  <si>
    <t>Metric Tonnes CO2:</t>
  </si>
  <si>
    <r>
      <rPr>
        <b/>
        <sz val="14"/>
        <color rgb="FF969696"/>
        <rFont val="Tahoma"/>
        <family val="2"/>
      </rPr>
      <t>Manufacturing and Transportation</t>
    </r>
    <r>
      <rPr>
        <sz val="14"/>
        <color rgb="FF969696"/>
        <rFont val="Tahoma"/>
        <family val="2"/>
      </rPr>
      <t xml:space="preserve">
GHG Emissions Calculation Tool
</t>
    </r>
    <r>
      <rPr>
        <sz val="9"/>
        <color rgb="FF969696"/>
        <rFont val="Tahoma"/>
        <family val="2"/>
      </rPr>
      <t>Version 1.0</t>
    </r>
  </si>
  <si>
    <r>
      <t xml:space="preserve">This tool has been adapted from the prior work of Clear Standards Inc. in collaboration with WRI: </t>
    </r>
    <r>
      <rPr>
        <i/>
        <sz val="10"/>
        <color rgb="FF000000"/>
        <rFont val="Calibri"/>
        <family val="2"/>
        <scheme val="minor"/>
      </rPr>
      <t xml:space="preserve">World Resources Institute (2015). GHG Protocol tool for mobile combustion. Version 2.6.
</t>
    </r>
    <r>
      <rPr>
        <sz val="10"/>
        <color rgb="FF000000"/>
        <rFont val="Calibri"/>
        <family val="2"/>
        <scheme val="minor"/>
      </rPr>
      <t>The Saxco carbon calculator was developed by NPV Associates. Version 1.0. (2022)</t>
    </r>
  </si>
  <si>
    <t xml:space="preserve">
* The tool uses default emission factors as well as supplier-provided emissions factors, which vary by country. 
* The emission factors for transportation activities used in this tool come from the UK Dept. for Environment, Food and Rural Affairs (DEFRA), the US Environmental Protection Agency (EPA) and the Intergovernmental Panel on Climate Change’s (IPCC) 2006 Guidelines for National Greenhouse Gas Inventories.
</t>
  </si>
  <si>
    <r>
      <t>This tool calculates the CO2 emissions from:
     *</t>
    </r>
    <r>
      <rPr>
        <sz val="10"/>
        <color theme="1"/>
        <rFont val="Arial"/>
        <family val="2"/>
      </rPr>
      <t xml:space="preserve"> Manufacturing of containers by suppliers
     * Public transport of containers by road, rail, and water.</t>
    </r>
  </si>
  <si>
    <t>Enter Supplier Data</t>
  </si>
  <si>
    <t>Instructions</t>
  </si>
  <si>
    <r>
      <t xml:space="preserve">Select the </t>
    </r>
    <r>
      <rPr>
        <i/>
        <sz val="12"/>
        <color rgb="FF375178"/>
        <rFont val="Tahoma"/>
        <family val="2"/>
      </rPr>
      <t>Supplier - Container - Location</t>
    </r>
    <r>
      <rPr>
        <sz val="12"/>
        <color rgb="FF375178"/>
        <rFont val="Tahoma"/>
        <family val="2"/>
      </rPr>
      <t xml:space="preserve"> then enter the container weight and # of total containers. </t>
    </r>
  </si>
  <si>
    <t>Proceed to "Activity Data" to enter transportation data.</t>
  </si>
  <si>
    <t>Approximate each leg of transportation, including maritime, rail, and road, as appropriate.</t>
  </si>
  <si>
    <t>Proceed to "Summary" to view results.</t>
  </si>
  <si>
    <t>The emission factors used in this tool come from the UK Dept. for Environment, Food and Rural Affairs (DEFRA), the US Environmental Protection Agency (EPA) and the Intergovernmental Panel on Climate Change’s (IPCC) 2006 Guidelines for National Greenhouse Gas Inventories. The tool was originall conceived by Clear Standards Inc. in collaboration with WRI.</t>
  </si>
  <si>
    <r>
      <t xml:space="preserve">Numerator
</t>
    </r>
    <r>
      <rPr>
        <sz val="10"/>
        <color theme="0"/>
        <rFont val="Arial"/>
        <family val="2"/>
      </rPr>
      <t>(e.g., kg of GHG)</t>
    </r>
  </si>
  <si>
    <r>
      <t xml:space="preserve">Denominator
</t>
    </r>
    <r>
      <rPr>
        <sz val="10"/>
        <color theme="0"/>
        <rFont val="Arial"/>
        <family val="2"/>
      </rPr>
      <t>(e.g., tonne of fuel)</t>
    </r>
  </si>
  <si>
    <r>
      <t xml:space="preserve">Denominator
</t>
    </r>
    <r>
      <rPr>
        <sz val="10"/>
        <color theme="0"/>
        <rFont val="Arial"/>
        <family val="2"/>
      </rPr>
      <t>(e.g., kilometer)</t>
    </r>
  </si>
  <si>
    <t xml:space="preserve">Assumes US-based emissions factor of 0.5045 in absence of supplier data (2018). (source: "Accordingly, the CO2 emissions of the glass container manufacturing industry are approximately 0.5045 tCO2/t in the US and 0.4673 tCO2/t in the EU", https://www.tandfonline.com/doi/full/10.1080/17583004.2018.1457929?scroll=top&amp;needAccess=true) </t>
  </si>
  <si>
    <t>Have assumed US emissions factors</t>
  </si>
  <si>
    <t>14.4 tCO2 per 1t aluminum</t>
  </si>
  <si>
    <t>14.4 t CO2e/t Al from https://www.researchgate.net/publication/337430874_Aluminum_Production_in_the_Times_of_Climate_Change_The_Global_Challenge_to_Reduce_the_Carbon_Footprint_and_Prevent_Carbon_Leakage</t>
  </si>
  <si>
    <t>REMOVED from ACTIVITY DATA LIST:</t>
  </si>
  <si>
    <t>Total Weight of Freight (tonne)</t>
  </si>
  <si>
    <t>REMOVED from LOOKUP LIST (DENOMINATOR</t>
  </si>
  <si>
    <t>Units of Measurement (Tonne Miles)</t>
  </si>
  <si>
    <r>
      <t xml:space="preserve">Total Weight of Freight </t>
    </r>
    <r>
      <rPr>
        <sz val="10"/>
        <color theme="0"/>
        <rFont val="Arial"/>
        <family val="2"/>
      </rPr>
      <t>(tonne)</t>
    </r>
  </si>
  <si>
    <t>Ball - Aluminum Cans - Fairfield, 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</si>
</sst>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lt;0.001]0.000E+00;0.000"/>
    <numFmt numFmtId="165" formatCode="0.0000000000"/>
    <numFmt numFmtId="166" formatCode="0.000"/>
    <numFmt numFmtId="167" formatCode="[$-409]mmmm\ d\,\ yyyy"/>
    <numFmt numFmtId="168" formatCode="#,##0.0000"/>
    <numFmt numFmtId="169" formatCode="#,##0.00000"/>
    <numFmt numFmtId="170" formatCode="[=0]0.0000;[&lt;0.001]0.0000E+00;0.0000"/>
  </numFmts>
  <fonts count="75">
    <font>
      <sz val="10"/>
      <color rgb="FF000000"/>
      <name val="Calibri"/>
      <scheme val="minor"/>
    </font>
    <font>
      <sz val="11"/>
      <color theme="1"/>
      <name val="Calibri"/>
      <family val="2"/>
      <scheme val="minor"/>
    </font>
    <font>
      <sz val="14"/>
      <color rgb="FF969696"/>
      <name val="Tahoma"/>
      <family val="2"/>
    </font>
    <font>
      <b/>
      <sz val="14"/>
      <color rgb="FF00ACA2"/>
      <name val="Tahoma"/>
      <family val="2"/>
    </font>
    <font>
      <sz val="10"/>
      <color theme="1"/>
      <name val="Arial"/>
      <family val="2"/>
    </font>
    <font>
      <sz val="10"/>
      <color theme="1"/>
      <name val="Arimo"/>
    </font>
    <font>
      <sz val="10"/>
      <color rgb="FF000000"/>
      <name val="Arial"/>
      <family val="2"/>
    </font>
    <font>
      <b/>
      <sz val="10"/>
      <color rgb="FF000000"/>
      <name val="Arial"/>
      <family val="2"/>
    </font>
    <font>
      <sz val="10"/>
      <name val="Calibri"/>
      <family val="2"/>
    </font>
    <font>
      <b/>
      <sz val="10"/>
      <color theme="1"/>
      <name val="Arial"/>
      <family val="2"/>
    </font>
    <font>
      <sz val="8"/>
      <color rgb="FF000000"/>
      <name val="Arial"/>
      <family val="2"/>
    </font>
    <font>
      <sz val="14"/>
      <color rgb="FF000000"/>
      <name val="Noto Sans Symbols"/>
    </font>
    <font>
      <sz val="8"/>
      <color theme="1"/>
      <name val="Arial"/>
      <family val="2"/>
    </font>
    <font>
      <sz val="10"/>
      <color theme="1"/>
      <name val="Calibri"/>
      <family val="2"/>
      <scheme val="minor"/>
    </font>
    <font>
      <b/>
      <sz val="10"/>
      <color rgb="FFFFFFFF"/>
      <name val="Arial"/>
      <family val="2"/>
    </font>
    <font>
      <b/>
      <i/>
      <sz val="10"/>
      <color theme="1"/>
      <name val="Arial"/>
      <family val="2"/>
    </font>
    <font>
      <b/>
      <i/>
      <u/>
      <sz val="10"/>
      <color theme="1"/>
      <name val="Arial"/>
      <family val="2"/>
    </font>
    <font>
      <i/>
      <u/>
      <sz val="10"/>
      <color theme="1"/>
      <name val="Arial"/>
      <family val="2"/>
    </font>
    <font>
      <i/>
      <u/>
      <sz val="10"/>
      <color theme="1"/>
      <name val="Arial"/>
      <family val="2"/>
    </font>
    <font>
      <b/>
      <i/>
      <u/>
      <sz val="10"/>
      <color theme="1"/>
      <name val="Arial"/>
      <family val="2"/>
    </font>
    <font>
      <sz val="10"/>
      <color rgb="FFFFFFFF"/>
      <name val="Arial"/>
      <family val="2"/>
    </font>
    <font>
      <b/>
      <i/>
      <u/>
      <sz val="10"/>
      <color theme="1"/>
      <name val="Arial"/>
      <family val="2"/>
    </font>
    <font>
      <b/>
      <sz val="14"/>
      <color rgb="FF969696"/>
      <name val="Tahoma"/>
      <family val="2"/>
    </font>
    <font>
      <sz val="9"/>
      <color rgb="FF969696"/>
      <name val="Tahoma"/>
      <family val="2"/>
    </font>
    <font>
      <b/>
      <sz val="11"/>
      <color theme="1"/>
      <name val="Calibri"/>
      <family val="2"/>
      <scheme val="minor"/>
    </font>
    <font>
      <b/>
      <sz val="14"/>
      <color rgb="FF375178"/>
      <name val="Tahoma"/>
      <family val="2"/>
    </font>
    <font>
      <sz val="10"/>
      <color theme="1"/>
      <name val="Arial"/>
      <family val="2"/>
    </font>
    <font>
      <sz val="10"/>
      <color rgb="FF000000"/>
      <name val="Calibri"/>
      <family val="2"/>
      <scheme val="minor"/>
    </font>
    <font>
      <u/>
      <sz val="10"/>
      <color theme="10"/>
      <name val="Calibri"/>
      <family val="2"/>
      <scheme val="minor"/>
    </font>
    <font>
      <b/>
      <sz val="10"/>
      <color rgb="FF000000"/>
      <name val="Calibri"/>
      <family val="2"/>
      <scheme val="minor"/>
    </font>
    <font>
      <b/>
      <sz val="11"/>
      <color rgb="FF000000"/>
      <name val="Arial"/>
      <family val="2"/>
    </font>
    <font>
      <b/>
      <sz val="8"/>
      <color rgb="FF333333"/>
      <name val="Verdana"/>
      <family val="2"/>
    </font>
    <font>
      <b/>
      <i/>
      <sz val="8"/>
      <color rgb="FF333333"/>
      <name val="Verdana"/>
      <family val="2"/>
    </font>
    <font>
      <sz val="8"/>
      <color rgb="FF333333"/>
      <name val="Verdana"/>
      <family val="2"/>
    </font>
    <font>
      <i/>
      <sz val="11"/>
      <color rgb="FF000000"/>
      <name val="Calibri"/>
      <family val="2"/>
      <scheme val="minor"/>
    </font>
    <font>
      <b/>
      <sz val="11"/>
      <color theme="1"/>
      <name val="Calibri"/>
      <family val="2"/>
    </font>
    <font>
      <sz val="11"/>
      <color theme="1"/>
      <name val="Calibri"/>
      <family val="2"/>
    </font>
    <font>
      <u/>
      <sz val="11"/>
      <color rgb="FF1155CC"/>
      <name val="Calibri"/>
      <family val="2"/>
    </font>
    <font>
      <u/>
      <sz val="11"/>
      <color rgb="FF0000FF"/>
      <name val="Calibri"/>
      <family val="2"/>
    </font>
    <font>
      <i/>
      <sz val="11"/>
      <color theme="1"/>
      <name val="Calibri"/>
      <family val="2"/>
      <scheme val="minor"/>
    </font>
    <font>
      <sz val="11"/>
      <name val="Calibri"/>
      <family val="2"/>
    </font>
    <font>
      <sz val="8"/>
      <color theme="1"/>
      <name val="Verdana"/>
      <family val="2"/>
    </font>
    <font>
      <b/>
      <i/>
      <sz val="11"/>
      <color theme="1"/>
      <name val="Calibri"/>
      <family val="2"/>
      <scheme val="minor"/>
    </font>
    <font>
      <sz val="11"/>
      <color rgb="FF000000"/>
      <name val="Calibri"/>
      <family val="2"/>
    </font>
    <font>
      <u/>
      <sz val="11"/>
      <color rgb="FF1155CC"/>
      <name val="Roboto"/>
    </font>
    <font>
      <b/>
      <i/>
      <sz val="11"/>
      <color theme="1"/>
      <name val="Calibri"/>
      <family val="2"/>
    </font>
    <font>
      <i/>
      <sz val="10"/>
      <color rgb="FF000000"/>
      <name val="Calibri"/>
      <family val="2"/>
      <scheme val="minor"/>
    </font>
    <font>
      <sz val="8"/>
      <color rgb="FF000000"/>
      <name val="Arial"/>
      <family val="2"/>
    </font>
    <font>
      <sz val="10"/>
      <color theme="0"/>
      <name val="Arial"/>
      <family val="2"/>
    </font>
    <font>
      <b/>
      <sz val="10"/>
      <color theme="0"/>
      <name val="Arial"/>
      <family val="2"/>
    </font>
    <font>
      <sz val="10"/>
      <color theme="0"/>
      <name val="Calibri"/>
      <family val="2"/>
    </font>
    <font>
      <sz val="8"/>
      <color theme="0"/>
      <name val="Arial"/>
      <family val="2"/>
    </font>
    <font>
      <sz val="10"/>
      <color theme="0"/>
      <name val="Calibri"/>
      <family val="2"/>
      <scheme val="minor"/>
    </font>
    <font>
      <sz val="10"/>
      <color rgb="FF000000"/>
      <name val="Arial"/>
      <family val="2"/>
    </font>
    <font>
      <i/>
      <sz val="10"/>
      <color rgb="FF000000"/>
      <name val="Arial"/>
      <family val="2"/>
    </font>
    <font>
      <b/>
      <sz val="10"/>
      <color theme="0"/>
      <name val="Calibri"/>
      <family val="2"/>
      <scheme val="minor"/>
    </font>
    <font>
      <sz val="8"/>
      <color theme="1"/>
      <name val="Arial"/>
      <family val="2"/>
    </font>
    <font>
      <sz val="8"/>
      <name val="Calibri"/>
      <family val="2"/>
      <scheme val="minor"/>
    </font>
    <font>
      <sz val="10"/>
      <name val="Calibri"/>
      <family val="2"/>
      <scheme val="minor"/>
    </font>
    <font>
      <b/>
      <sz val="16"/>
      <color rgb="FF000000"/>
      <name val="Calibri"/>
      <family val="2"/>
      <scheme val="minor"/>
    </font>
    <font>
      <b/>
      <sz val="14"/>
      <color theme="0"/>
      <name val="Arial"/>
      <family val="2"/>
    </font>
    <font>
      <sz val="14"/>
      <color theme="0"/>
      <name val="Arial"/>
      <family val="2"/>
    </font>
    <font>
      <sz val="14"/>
      <color rgb="FF000000"/>
      <name val="Arial"/>
      <family val="2"/>
    </font>
    <font>
      <sz val="14"/>
      <color rgb="FF969696"/>
      <name val="Tahoma"/>
      <family val="2"/>
    </font>
    <font>
      <sz val="14"/>
      <color theme="1"/>
      <name val="Arial"/>
      <family val="2"/>
    </font>
    <font>
      <sz val="14"/>
      <name val="Calibri"/>
      <family val="2"/>
    </font>
    <font>
      <sz val="12"/>
      <color rgb="FF375178"/>
      <name val="Tahoma"/>
      <family val="2"/>
    </font>
    <font>
      <i/>
      <sz val="12"/>
      <color rgb="FF375178"/>
      <name val="Tahoma"/>
      <family val="2"/>
    </font>
    <font>
      <b/>
      <sz val="10"/>
      <color rgb="FF000000"/>
      <name val="Arial"/>
      <family val="2"/>
    </font>
    <font>
      <sz val="10"/>
      <color indexed="8"/>
      <name val="Arial"/>
      <family val="2"/>
    </font>
    <font>
      <sz val="8"/>
      <color indexed="8"/>
      <name val="Arial"/>
      <family val="2"/>
    </font>
    <font>
      <sz val="14"/>
      <color indexed="8"/>
      <name val="Wingdings"/>
      <charset val="2"/>
    </font>
    <font>
      <b/>
      <i/>
      <sz val="10"/>
      <color theme="0"/>
      <name val="Calibri"/>
      <family val="2"/>
      <scheme val="minor"/>
    </font>
    <font>
      <b/>
      <sz val="14"/>
      <color theme="4" tint="0.39997558519241921"/>
      <name val="Tahoma"/>
      <family val="2"/>
    </font>
    <font>
      <sz val="10"/>
      <color rgb="FF000000"/>
      <name val="Calibri"/>
      <family val="2"/>
    </font>
  </fonts>
  <fills count="22">
    <fill>
      <patternFill patternType="none"/>
    </fill>
    <fill>
      <patternFill patternType="gray125"/>
    </fill>
    <fill>
      <patternFill patternType="solid">
        <fgColor rgb="FF73C167"/>
        <bgColor rgb="FF73C167"/>
      </patternFill>
    </fill>
    <fill>
      <patternFill patternType="solid">
        <fgColor rgb="FFFFFF99"/>
        <bgColor rgb="FFFFFF99"/>
      </patternFill>
    </fill>
    <fill>
      <patternFill patternType="solid">
        <fgColor rgb="FF99CC00"/>
        <bgColor rgb="FF99CC00"/>
      </patternFill>
    </fill>
    <fill>
      <patternFill patternType="solid">
        <fgColor theme="0"/>
        <bgColor theme="0"/>
      </patternFill>
    </fill>
    <fill>
      <patternFill patternType="solid">
        <fgColor rgb="FFFFFF00"/>
        <bgColor rgb="FFFFFF00"/>
      </patternFill>
    </fill>
    <fill>
      <patternFill patternType="solid">
        <fgColor rgb="FFFFF2CC"/>
        <bgColor indexed="64"/>
      </patternFill>
    </fill>
    <fill>
      <patternFill patternType="solid">
        <fgColor rgb="FFD9EAD3"/>
        <bgColor indexed="64"/>
      </patternFill>
    </fill>
    <fill>
      <patternFill patternType="solid">
        <fgColor rgb="FFFFF2CC"/>
        <bgColor rgb="FFFFF2CC"/>
      </patternFill>
    </fill>
    <fill>
      <patternFill patternType="solid">
        <fgColor rgb="FFD9EAD3"/>
        <bgColor rgb="FFD9EAD3"/>
      </patternFill>
    </fill>
    <fill>
      <patternFill patternType="solid">
        <fgColor rgb="FFFF0000"/>
        <bgColor rgb="FFFF0000"/>
      </patternFill>
    </fill>
    <fill>
      <patternFill patternType="solid">
        <fgColor rgb="FF999999"/>
        <bgColor rgb="FF999999"/>
      </patternFill>
    </fill>
    <fill>
      <patternFill patternType="solid">
        <fgColor rgb="FFE9E9E9"/>
        <bgColor rgb="FFE9E9E9"/>
      </patternFill>
    </fill>
    <fill>
      <patternFill patternType="solid">
        <fgColor rgb="FFFCE5CD"/>
        <bgColor rgb="FFFCE5CD"/>
      </patternFill>
    </fill>
    <fill>
      <patternFill patternType="solid">
        <fgColor rgb="FFCCCCCC"/>
        <bgColor rgb="FFCCCCCC"/>
      </patternFill>
    </fill>
    <fill>
      <patternFill patternType="solid">
        <fgColor rgb="FFC9DAF8"/>
        <bgColor rgb="FFC9DAF8"/>
      </patternFill>
    </fill>
    <fill>
      <patternFill patternType="solid">
        <fgColor rgb="FFFFFFFF"/>
        <bgColor rgb="FFFFFFFF"/>
      </patternFill>
    </fill>
    <fill>
      <patternFill patternType="solid">
        <fgColor rgb="FF375178"/>
        <bgColor indexed="64"/>
      </patternFill>
    </fill>
    <fill>
      <patternFill patternType="solid">
        <fgColor rgb="FF375178"/>
        <bgColor rgb="FF73C167"/>
      </patternFill>
    </fill>
    <fill>
      <patternFill patternType="solid">
        <fgColor theme="4" tint="0.39997558519241921"/>
        <bgColor indexed="64"/>
      </patternFill>
    </fill>
    <fill>
      <patternFill patternType="solid">
        <fgColor theme="9" tint="0.79998168889431442"/>
        <bgColor indexed="64"/>
      </patternFill>
    </fill>
  </fills>
  <borders count="161">
    <border>
      <left/>
      <right/>
      <top/>
      <bottom/>
      <diagonal/>
    </border>
    <border>
      <left/>
      <right/>
      <top/>
      <bottom/>
      <diagonal/>
    </border>
    <border>
      <left/>
      <right style="medium">
        <color rgb="FF808000"/>
      </right>
      <top/>
      <bottom style="hair">
        <color rgb="FF808000"/>
      </bottom>
      <diagonal/>
    </border>
    <border>
      <left/>
      <right style="medium">
        <color rgb="FF808000"/>
      </right>
      <top style="hair">
        <color rgb="FF808000"/>
      </top>
      <bottom/>
      <diagonal/>
    </border>
    <border>
      <left/>
      <right style="medium">
        <color rgb="FF808000"/>
      </right>
      <top/>
      <bottom style="medium">
        <color rgb="FF808000"/>
      </bottom>
      <diagonal/>
    </border>
    <border>
      <left/>
      <right style="thin">
        <color rgb="FF808000"/>
      </right>
      <top style="medium">
        <color rgb="FF808000"/>
      </top>
      <bottom style="thin">
        <color rgb="FF808000"/>
      </bottom>
      <diagonal/>
    </border>
    <border>
      <left style="thin">
        <color rgb="FF808000"/>
      </left>
      <right style="thin">
        <color rgb="FF808000"/>
      </right>
      <top style="medium">
        <color rgb="FF808000"/>
      </top>
      <bottom style="thin">
        <color rgb="FF808000"/>
      </bottom>
      <diagonal/>
    </border>
    <border>
      <left style="thin">
        <color rgb="FF808000"/>
      </left>
      <right style="thin">
        <color rgb="FF808000"/>
      </right>
      <top style="medium">
        <color rgb="FF808000"/>
      </top>
      <bottom/>
      <diagonal/>
    </border>
    <border>
      <left/>
      <right style="medium">
        <color rgb="FF808000"/>
      </right>
      <top style="medium">
        <color rgb="FF808000"/>
      </top>
      <bottom/>
      <diagonal/>
    </border>
    <border>
      <left/>
      <right/>
      <top style="medium">
        <color rgb="FF808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808000"/>
      </left>
      <right style="thin">
        <color rgb="FF808000"/>
      </right>
      <top style="thin">
        <color rgb="FF808000"/>
      </top>
      <bottom/>
      <diagonal/>
    </border>
    <border>
      <left style="thin">
        <color rgb="FF808000"/>
      </left>
      <right style="thin">
        <color rgb="FF808000"/>
      </right>
      <top/>
      <bottom/>
      <diagonal/>
    </border>
    <border>
      <left/>
      <right style="medium">
        <color rgb="FF808000"/>
      </right>
      <top/>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rgb="FF808000"/>
      </left>
      <right style="hair">
        <color rgb="FF808000"/>
      </right>
      <top style="hair">
        <color rgb="FF808000"/>
      </top>
      <bottom style="hair">
        <color rgb="FF808000"/>
      </bottom>
      <diagonal/>
    </border>
    <border>
      <left style="hair">
        <color rgb="FF808000"/>
      </left>
      <right style="hair">
        <color rgb="FF808000"/>
      </right>
      <top style="hair">
        <color rgb="FF808000"/>
      </top>
      <bottom style="hair">
        <color rgb="FF808000"/>
      </bottom>
      <diagonal/>
    </border>
    <border>
      <left/>
      <right style="medium">
        <color rgb="FF808000"/>
      </right>
      <top/>
      <bottom/>
      <diagonal/>
    </border>
    <border>
      <left/>
      <right style="hair">
        <color rgb="FF808000"/>
      </right>
      <top/>
      <bottom style="hair">
        <color rgb="FF808000"/>
      </bottom>
      <diagonal/>
    </border>
    <border>
      <left style="hair">
        <color rgb="FF808000"/>
      </left>
      <right style="hair">
        <color rgb="FF808000"/>
      </right>
      <top/>
      <bottom style="hair">
        <color rgb="FF808000"/>
      </bottom>
      <diagonal/>
    </border>
    <border>
      <left/>
      <right style="hair">
        <color rgb="FF808000"/>
      </right>
      <top style="hair">
        <color rgb="FF808000"/>
      </top>
      <bottom style="hair">
        <color rgb="FF808000"/>
      </bottom>
      <diagonal/>
    </border>
    <border>
      <left style="medium">
        <color rgb="FF808000"/>
      </left>
      <right style="hair">
        <color rgb="FF808000"/>
      </right>
      <top/>
      <bottom style="hair">
        <color rgb="FF808000"/>
      </bottom>
      <diagonal/>
    </border>
    <border>
      <left/>
      <right/>
      <top style="hair">
        <color rgb="FF808000"/>
      </top>
      <bottom style="hair">
        <color rgb="FF808000"/>
      </bottom>
      <diagonal/>
    </border>
    <border>
      <left style="medium">
        <color rgb="FF808000"/>
      </left>
      <right style="hair">
        <color rgb="FF808000"/>
      </right>
      <top style="hair">
        <color rgb="FF808000"/>
      </top>
      <bottom/>
      <diagonal/>
    </border>
    <border>
      <left style="hair">
        <color rgb="FF808000"/>
      </left>
      <right style="hair">
        <color rgb="FF808000"/>
      </right>
      <top style="hair">
        <color rgb="FF808000"/>
      </top>
      <bottom/>
      <diagonal/>
    </border>
    <border>
      <left/>
      <right/>
      <top style="medium">
        <color rgb="FF808000"/>
      </top>
      <bottom/>
      <diagonal/>
    </border>
    <border>
      <left style="medium">
        <color rgb="FF808000"/>
      </left>
      <right style="medium">
        <color rgb="FF808000"/>
      </right>
      <top/>
      <bottom style="medium">
        <color rgb="FF808000"/>
      </bottom>
      <diagonal/>
    </border>
    <border>
      <left style="medium">
        <color rgb="FF808000"/>
      </left>
      <right/>
      <top style="medium">
        <color rgb="FF808000"/>
      </top>
      <bottom style="medium">
        <color rgb="FF808000"/>
      </bottom>
      <diagonal/>
    </border>
    <border>
      <left/>
      <right style="medium">
        <color rgb="FF808000"/>
      </right>
      <top style="medium">
        <color rgb="FF808000"/>
      </top>
      <bottom style="medium">
        <color rgb="FF808000"/>
      </bottom>
      <diagonal/>
    </border>
    <border>
      <left/>
      <right style="thin">
        <color rgb="FF808000"/>
      </right>
      <top style="thin">
        <color rgb="FF808000"/>
      </top>
      <bottom/>
      <diagonal/>
    </border>
    <border>
      <left style="medium">
        <color rgb="FF808000"/>
      </left>
      <right style="hair">
        <color rgb="FF808000"/>
      </right>
      <top style="medium">
        <color rgb="FF808000"/>
      </top>
      <bottom style="hair">
        <color rgb="FF808000"/>
      </bottom>
      <diagonal/>
    </border>
    <border>
      <left style="hair">
        <color rgb="FF808000"/>
      </left>
      <right style="hair">
        <color rgb="FF808000"/>
      </right>
      <top style="medium">
        <color rgb="FF808000"/>
      </top>
      <bottom style="hair">
        <color rgb="FF808000"/>
      </bottom>
      <diagonal/>
    </border>
    <border>
      <left style="hair">
        <color rgb="FF808000"/>
      </left>
      <right style="medium">
        <color rgb="FF808000"/>
      </right>
      <top style="medium">
        <color rgb="FF808000"/>
      </top>
      <bottom style="hair">
        <color rgb="FF808000"/>
      </bottom>
      <diagonal/>
    </border>
    <border>
      <left style="hair">
        <color rgb="FF808000"/>
      </left>
      <right style="medium">
        <color rgb="FF808000"/>
      </right>
      <top style="hair">
        <color rgb="FF808000"/>
      </top>
      <bottom style="hair">
        <color rgb="FF808000"/>
      </bottom>
      <diagonal/>
    </border>
    <border>
      <left style="medium">
        <color rgb="FF808000"/>
      </left>
      <right style="hair">
        <color rgb="FF808000"/>
      </right>
      <top style="hair">
        <color rgb="FF808000"/>
      </top>
      <bottom style="medium">
        <color rgb="FF808000"/>
      </bottom>
      <diagonal/>
    </border>
    <border>
      <left style="hair">
        <color rgb="FF808000"/>
      </left>
      <right style="hair">
        <color rgb="FF808000"/>
      </right>
      <top style="hair">
        <color rgb="FF808000"/>
      </top>
      <bottom style="medium">
        <color rgb="FF808000"/>
      </bottom>
      <diagonal/>
    </border>
    <border>
      <left style="hair">
        <color rgb="FF808000"/>
      </left>
      <right style="medium">
        <color rgb="FF808000"/>
      </right>
      <top style="hair">
        <color rgb="FF808000"/>
      </top>
      <bottom style="medium">
        <color rgb="FF808000"/>
      </bottom>
      <diagonal/>
    </border>
    <border>
      <left style="medium">
        <color rgb="FF808000"/>
      </left>
      <right/>
      <top style="medium">
        <color rgb="FF808000"/>
      </top>
      <bottom/>
      <diagonal/>
    </border>
    <border>
      <left style="medium">
        <color rgb="FF808000"/>
      </left>
      <right style="medium">
        <color rgb="FF808000"/>
      </right>
      <top style="medium">
        <color rgb="FF808000"/>
      </top>
      <bottom style="medium">
        <color rgb="FF808000"/>
      </bottom>
      <diagonal/>
    </border>
    <border>
      <left style="hair">
        <color rgb="FF808000"/>
      </left>
      <right style="medium">
        <color rgb="FF808000"/>
      </right>
      <top/>
      <bottom/>
      <diagonal/>
    </border>
    <border>
      <left style="hair">
        <color rgb="FF808000"/>
      </left>
      <right style="medium">
        <color rgb="FF808000"/>
      </right>
      <top/>
      <bottom style="hair">
        <color rgb="FF808000"/>
      </bottom>
      <diagonal/>
    </border>
    <border>
      <left style="hair">
        <color rgb="FF808000"/>
      </left>
      <right style="medium">
        <color rgb="FF808000"/>
      </right>
      <top style="hair">
        <color rgb="FF808000"/>
      </top>
      <bottom/>
      <diagonal/>
    </border>
    <border>
      <left style="medium">
        <color rgb="FF808000"/>
      </left>
      <right/>
      <top style="medium">
        <color rgb="FF808000"/>
      </top>
      <bottom/>
      <diagonal/>
    </border>
    <border>
      <left style="medium">
        <color rgb="FF808000"/>
      </left>
      <right/>
      <top/>
      <bottom/>
      <diagonal/>
    </border>
    <border>
      <left style="medium">
        <color rgb="FF808000"/>
      </left>
      <right/>
      <top/>
      <bottom/>
      <diagonal/>
    </border>
    <border>
      <left style="medium">
        <color rgb="FF808000"/>
      </left>
      <right/>
      <top style="hair">
        <color rgb="FF808000"/>
      </top>
      <bottom style="hair">
        <color rgb="FF808000"/>
      </bottom>
      <diagonal/>
    </border>
    <border>
      <left/>
      <right/>
      <top/>
      <bottom style="medium">
        <color rgb="FF808000"/>
      </bottom>
      <diagonal/>
    </border>
    <border>
      <left/>
      <right style="medium">
        <color rgb="FF808000"/>
      </right>
      <top style="medium">
        <color rgb="FF808000"/>
      </top>
      <bottom style="medium">
        <color rgb="FF808000"/>
      </bottom>
      <diagonal/>
    </border>
    <border>
      <left/>
      <right style="hair">
        <color rgb="FF808000"/>
      </right>
      <top/>
      <bottom/>
      <diagonal/>
    </border>
    <border>
      <left/>
      <right style="medium">
        <color rgb="FF808000"/>
      </right>
      <top style="hair">
        <color rgb="FF808000"/>
      </top>
      <bottom style="hair">
        <color rgb="FF808000"/>
      </bottom>
      <diagonal/>
    </border>
    <border>
      <left/>
      <right/>
      <top/>
      <bottom style="hair">
        <color rgb="FF808000"/>
      </bottom>
      <diagonal/>
    </border>
    <border>
      <left/>
      <right style="hair">
        <color rgb="FF808000"/>
      </right>
      <top style="hair">
        <color rgb="FF808000"/>
      </top>
      <bottom/>
      <diagonal/>
    </border>
    <border>
      <left/>
      <right/>
      <top style="hair">
        <color rgb="FF808000"/>
      </top>
      <bottom/>
      <diagonal/>
    </border>
    <border>
      <left/>
      <right style="hair">
        <color rgb="FF808000"/>
      </right>
      <top/>
      <bottom style="medium">
        <color rgb="FF808000"/>
      </bottom>
      <diagonal/>
    </border>
    <border>
      <left/>
      <right/>
      <top/>
      <bottom style="medium">
        <color theme="4" tint="0.39997558519241921"/>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diagonal/>
    </border>
    <border>
      <left style="medium">
        <color rgb="FF000000"/>
      </left>
      <right/>
      <top/>
      <bottom/>
      <diagonal/>
    </border>
    <border>
      <left style="medium">
        <color rgb="FF000000"/>
      </left>
      <right style="medium">
        <color rgb="FF000000"/>
      </right>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top style="thin">
        <color rgb="FF000000"/>
      </top>
      <bottom/>
      <diagonal/>
    </border>
    <border>
      <left/>
      <right style="medium">
        <color rgb="FF000000"/>
      </right>
      <top style="thin">
        <color rgb="FF000000"/>
      </top>
      <bottom/>
      <diagonal/>
    </border>
    <border>
      <left style="thin">
        <color theme="4" tint="0.39997558519241921"/>
      </left>
      <right style="thin">
        <color theme="4" tint="0.39997558519241921"/>
      </right>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medium">
        <color theme="4" tint="0.39997558519241921"/>
      </left>
      <right style="medium">
        <color theme="4" tint="0.39997558519241921"/>
      </right>
      <top style="medium">
        <color theme="4" tint="0.39997558519241921"/>
      </top>
      <bottom style="medium">
        <color theme="4" tint="0.39997558519241921"/>
      </bottom>
      <diagonal/>
    </border>
    <border>
      <left style="medium">
        <color theme="4" tint="0.39997558519241921"/>
      </left>
      <right style="thin">
        <color theme="4" tint="0.39997558519241921"/>
      </right>
      <top style="medium">
        <color theme="4" tint="0.39997558519241921"/>
      </top>
      <bottom style="thin">
        <color theme="4" tint="0.39997558519241921"/>
      </bottom>
      <diagonal/>
    </border>
    <border>
      <left style="thin">
        <color theme="4" tint="0.39997558519241921"/>
      </left>
      <right style="thin">
        <color theme="4" tint="0.39997558519241921"/>
      </right>
      <top style="medium">
        <color theme="4" tint="0.39997558519241921"/>
      </top>
      <bottom style="thin">
        <color theme="4" tint="0.39997558519241921"/>
      </bottom>
      <diagonal/>
    </border>
    <border>
      <left style="thin">
        <color theme="4" tint="0.39997558519241921"/>
      </left>
      <right style="medium">
        <color theme="4" tint="0.39997558519241921"/>
      </right>
      <top style="medium">
        <color theme="4" tint="0.39997558519241921"/>
      </top>
      <bottom style="thin">
        <color theme="4" tint="0.39997558519241921"/>
      </bottom>
      <diagonal/>
    </border>
    <border>
      <left style="medium">
        <color theme="4" tint="0.39997558519241921"/>
      </left>
      <right style="thin">
        <color theme="4" tint="0.39997558519241921"/>
      </right>
      <top style="thin">
        <color theme="4" tint="0.39997558519241921"/>
      </top>
      <bottom/>
      <diagonal/>
    </border>
    <border>
      <left/>
      <right style="medium">
        <color theme="4" tint="0.39997558519241921"/>
      </right>
      <top/>
      <bottom/>
      <diagonal/>
    </border>
    <border>
      <left/>
      <right style="medium">
        <color theme="4" tint="0.39997558519241921"/>
      </right>
      <top/>
      <bottom style="medium">
        <color theme="4" tint="0.39997558519241921"/>
      </bottom>
      <diagonal/>
    </border>
    <border>
      <left style="medium">
        <color theme="4" tint="0.39997558519241921"/>
      </left>
      <right/>
      <top/>
      <bottom/>
      <diagonal/>
    </border>
    <border>
      <left/>
      <right/>
      <top style="medium">
        <color theme="4" tint="0.39997558519241921"/>
      </top>
      <bottom/>
      <diagonal/>
    </border>
    <border>
      <left style="medium">
        <color theme="4" tint="0.39997558519241921"/>
      </left>
      <right style="thin">
        <color theme="4" tint="0.39997558519241921"/>
      </right>
      <top style="medium">
        <color theme="4" tint="0.39997558519241921"/>
      </top>
      <bottom style="medium">
        <color theme="4" tint="0.39997558519241921"/>
      </bottom>
      <diagonal/>
    </border>
    <border>
      <left style="thin">
        <color rgb="FF000000"/>
      </left>
      <right/>
      <top style="thin">
        <color rgb="FF000000"/>
      </top>
      <bottom/>
      <diagonal/>
    </border>
    <border>
      <left/>
      <right style="medium">
        <color theme="4" tint="0.39997558519241921"/>
      </right>
      <top style="medium">
        <color theme="4" tint="0.39997558519241921"/>
      </top>
      <bottom style="medium">
        <color theme="4" tint="0.39997558519241921"/>
      </bottom>
      <diagonal/>
    </border>
    <border>
      <left/>
      <right style="thin">
        <color theme="4" tint="0.39997558519241921"/>
      </right>
      <top style="medium">
        <color theme="4" tint="0.39997558519241921"/>
      </top>
      <bottom style="thin">
        <color theme="4" tint="0.39997558519241921"/>
      </bottom>
      <diagonal/>
    </border>
    <border>
      <left/>
      <right style="thin">
        <color theme="4" tint="0.39997558519241921"/>
      </right>
      <top style="thin">
        <color theme="4" tint="0.39997558519241921"/>
      </top>
      <bottom/>
      <diagonal/>
    </border>
    <border>
      <left style="thin">
        <color theme="4" tint="0.39997558519241921"/>
      </left>
      <right style="medium">
        <color theme="4" tint="0.39997558519241921"/>
      </right>
      <top style="thin">
        <color theme="4" tint="0.39997558519241921"/>
      </top>
      <bottom/>
      <diagonal/>
    </border>
    <border>
      <left/>
      <right style="medium">
        <color theme="4" tint="0.39997558519241921"/>
      </right>
      <top style="medium">
        <color theme="4" tint="0.39997558519241921"/>
      </top>
      <bottom style="thin">
        <color theme="4" tint="0.39997558519241921"/>
      </bottom>
      <diagonal/>
    </border>
    <border>
      <left/>
      <right style="medium">
        <color theme="4" tint="0.39997558519241921"/>
      </right>
      <top style="thin">
        <color theme="4" tint="0.39997558519241921"/>
      </top>
      <bottom/>
      <diagonal/>
    </border>
    <border>
      <left style="medium">
        <color theme="2" tint="-0.14999847407452621"/>
      </left>
      <right style="medium">
        <color theme="2" tint="-0.14999847407452621"/>
      </right>
      <top style="medium">
        <color theme="2" tint="-0.14999847407452621"/>
      </top>
      <bottom style="medium">
        <color theme="2" tint="-0.14999847407452621"/>
      </bottom>
      <diagonal/>
    </border>
    <border>
      <left style="medium">
        <color theme="4" tint="0.39997558519241921"/>
      </left>
      <right style="medium">
        <color theme="4" tint="0.39997558519241921"/>
      </right>
      <top style="medium">
        <color theme="4" tint="0.39997558519241921"/>
      </top>
      <bottom/>
      <diagonal/>
    </border>
    <border>
      <left style="hair">
        <color theme="4" tint="0.39997558519241921"/>
      </left>
      <right style="hair">
        <color theme="4" tint="0.39997558519241921"/>
      </right>
      <top style="hair">
        <color theme="4" tint="0.39997558519241921"/>
      </top>
      <bottom style="hair">
        <color theme="4" tint="0.39997558519241921"/>
      </bottom>
      <diagonal/>
    </border>
    <border>
      <left style="medium">
        <color theme="4" tint="0.39997558519241921"/>
      </left>
      <right style="hair">
        <color theme="4" tint="0.39997558519241921"/>
      </right>
      <top style="hair">
        <color theme="4" tint="0.39997558519241921"/>
      </top>
      <bottom style="hair">
        <color theme="4" tint="0.39997558519241921"/>
      </bottom>
      <diagonal/>
    </border>
    <border>
      <left style="hair">
        <color theme="4" tint="0.39997558519241921"/>
      </left>
      <right style="medium">
        <color theme="4" tint="0.39997558519241921"/>
      </right>
      <top style="hair">
        <color theme="4" tint="0.39997558519241921"/>
      </top>
      <bottom style="hair">
        <color theme="4" tint="0.39997558519241921"/>
      </bottom>
      <diagonal/>
    </border>
    <border>
      <left style="medium">
        <color theme="4" tint="0.39997558519241921"/>
      </left>
      <right style="hair">
        <color theme="4" tint="0.39997558519241921"/>
      </right>
      <top style="hair">
        <color theme="4" tint="0.39997558519241921"/>
      </top>
      <bottom style="medium">
        <color theme="4" tint="0.39997558519241921"/>
      </bottom>
      <diagonal/>
    </border>
    <border>
      <left style="hair">
        <color theme="4" tint="0.39997558519241921"/>
      </left>
      <right style="hair">
        <color theme="4" tint="0.39997558519241921"/>
      </right>
      <top style="hair">
        <color theme="4" tint="0.39997558519241921"/>
      </top>
      <bottom style="medium">
        <color theme="4" tint="0.39997558519241921"/>
      </bottom>
      <diagonal/>
    </border>
    <border>
      <left style="hair">
        <color theme="4" tint="0.39997558519241921"/>
      </left>
      <right style="medium">
        <color theme="4" tint="0.39997558519241921"/>
      </right>
      <top style="hair">
        <color theme="4" tint="0.39997558519241921"/>
      </top>
      <bottom style="medium">
        <color theme="4" tint="0.39997558519241921"/>
      </bottom>
      <diagonal/>
    </border>
    <border>
      <left style="medium">
        <color theme="4" tint="0.39997558519241921"/>
      </left>
      <right style="hair">
        <color theme="4" tint="0.39997558519241921"/>
      </right>
      <top style="hair">
        <color theme="4" tint="0.39997558519241921"/>
      </top>
      <bottom/>
      <diagonal/>
    </border>
    <border>
      <left style="hair">
        <color theme="4" tint="0.39997558519241921"/>
      </left>
      <right style="hair">
        <color theme="4" tint="0.39997558519241921"/>
      </right>
      <top style="hair">
        <color theme="4" tint="0.39997558519241921"/>
      </top>
      <bottom/>
      <diagonal/>
    </border>
    <border>
      <left style="hair">
        <color theme="4" tint="0.39997558519241921"/>
      </left>
      <right style="medium">
        <color theme="4" tint="0.39997558519241921"/>
      </right>
      <top style="hair">
        <color theme="4" tint="0.39997558519241921"/>
      </top>
      <bottom/>
      <diagonal/>
    </border>
    <border>
      <left style="medium">
        <color theme="4" tint="0.39997558519241921"/>
      </left>
      <right style="hair">
        <color theme="4" tint="0.39997558519241921"/>
      </right>
      <top style="medium">
        <color theme="4" tint="0.39997558519241921"/>
      </top>
      <bottom style="hair">
        <color theme="4" tint="0.39997558519241921"/>
      </bottom>
      <diagonal/>
    </border>
    <border>
      <left style="hair">
        <color theme="4" tint="0.39997558519241921"/>
      </left>
      <right style="hair">
        <color theme="4" tint="0.39997558519241921"/>
      </right>
      <top style="medium">
        <color theme="4" tint="0.39997558519241921"/>
      </top>
      <bottom style="hair">
        <color theme="4" tint="0.39997558519241921"/>
      </bottom>
      <diagonal/>
    </border>
    <border>
      <left style="hair">
        <color theme="4" tint="0.39997558519241921"/>
      </left>
      <right style="medium">
        <color theme="4" tint="0.39997558519241921"/>
      </right>
      <top style="medium">
        <color theme="4" tint="0.39997558519241921"/>
      </top>
      <bottom style="hair">
        <color theme="4" tint="0.39997558519241921"/>
      </bottom>
      <diagonal/>
    </border>
    <border>
      <left/>
      <right style="medium">
        <color theme="4" tint="0.39997558519241921"/>
      </right>
      <top style="medium">
        <color theme="4" tint="0.39997558519241921"/>
      </top>
      <bottom/>
      <diagonal/>
    </border>
    <border>
      <left/>
      <right style="hair">
        <color theme="4" tint="0.39997558519241921"/>
      </right>
      <top style="hair">
        <color theme="4" tint="0.39997558519241921"/>
      </top>
      <bottom style="hair">
        <color theme="4" tint="0.39997558519241921"/>
      </bottom>
      <diagonal/>
    </border>
    <border>
      <left/>
      <right style="hair">
        <color theme="4" tint="0.39997558519241921"/>
      </right>
      <top style="hair">
        <color theme="4" tint="0.39997558519241921"/>
      </top>
      <bottom/>
      <diagonal/>
    </border>
    <border>
      <left style="medium">
        <color theme="4" tint="0.39997558519241921"/>
      </left>
      <right style="medium">
        <color theme="4" tint="0.39997558519241921"/>
      </right>
      <top style="hair">
        <color theme="4" tint="0.39997558519241921"/>
      </top>
      <bottom style="hair">
        <color theme="4" tint="0.39997558519241921"/>
      </bottom>
      <diagonal/>
    </border>
    <border>
      <left style="medium">
        <color theme="4" tint="0.39997558519241921"/>
      </left>
      <right/>
      <top style="medium">
        <color theme="4" tint="0.39997558519241921"/>
      </top>
      <bottom style="medium">
        <color theme="4" tint="0.39997558519241921"/>
      </bottom>
      <diagonal/>
    </border>
    <border>
      <left style="medium">
        <color theme="4" tint="0.39997558519241921"/>
      </left>
      <right style="medium">
        <color theme="4" tint="0.39997558519241921"/>
      </right>
      <top/>
      <bottom style="medium">
        <color theme="4" tint="0.39997558519241921"/>
      </bottom>
      <diagonal/>
    </border>
    <border>
      <left style="medium">
        <color theme="4" tint="0.39997558519241921"/>
      </left>
      <right/>
      <top style="medium">
        <color theme="4" tint="0.39997558519241921"/>
      </top>
      <bottom/>
      <diagonal/>
    </border>
    <border>
      <left style="hair">
        <color theme="4" tint="0.39997558519241921"/>
      </left>
      <right/>
      <top style="hair">
        <color theme="4" tint="0.39997558519241921"/>
      </top>
      <bottom style="hair">
        <color theme="4" tint="0.39997558519241921"/>
      </bottom>
      <diagonal/>
    </border>
    <border>
      <left/>
      <right style="hair">
        <color theme="4" tint="0.39997558519241921"/>
      </right>
      <top/>
      <bottom style="hair">
        <color theme="4" tint="0.39997558519241921"/>
      </bottom>
      <diagonal/>
    </border>
    <border>
      <left style="medium">
        <color theme="4" tint="0.39997558519241921"/>
      </left>
      <right style="thin">
        <color theme="4" tint="0.39997558519241921"/>
      </right>
      <top style="thin">
        <color theme="4" tint="0.39997558519241921"/>
      </top>
      <bottom style="medium">
        <color theme="4" tint="0.39997558519241921"/>
      </bottom>
      <diagonal/>
    </border>
    <border>
      <left style="thin">
        <color theme="4" tint="0.39997558519241921"/>
      </left>
      <right style="medium">
        <color theme="4" tint="0.39997558519241921"/>
      </right>
      <top style="thin">
        <color theme="4" tint="0.39997558519241921"/>
      </top>
      <bottom style="medium">
        <color theme="4" tint="0.39997558519241921"/>
      </bottom>
      <diagonal/>
    </border>
    <border>
      <left style="medium">
        <color theme="4" tint="0.39997558519241921"/>
      </left>
      <right style="hair">
        <color theme="4" tint="0.39994506668294322"/>
      </right>
      <top style="hair">
        <color theme="4" tint="0.39994506668294322"/>
      </top>
      <bottom style="hair">
        <color theme="4" tint="0.39994506668294322"/>
      </bottom>
      <diagonal/>
    </border>
    <border>
      <left style="hair">
        <color theme="4" tint="0.39994506668294322"/>
      </left>
      <right style="medium">
        <color theme="4" tint="0.39997558519241921"/>
      </right>
      <top style="hair">
        <color theme="4" tint="0.39994506668294322"/>
      </top>
      <bottom style="hair">
        <color theme="4" tint="0.39994506668294322"/>
      </bottom>
      <diagonal/>
    </border>
    <border>
      <left style="medium">
        <color theme="4" tint="0.39997558519241921"/>
      </left>
      <right style="hair">
        <color theme="4" tint="0.39994506668294322"/>
      </right>
      <top style="hair">
        <color theme="4" tint="0.39994506668294322"/>
      </top>
      <bottom style="medium">
        <color theme="4" tint="0.39997558519241921"/>
      </bottom>
      <diagonal/>
    </border>
    <border>
      <left style="hair">
        <color theme="4" tint="0.39994506668294322"/>
      </left>
      <right style="medium">
        <color theme="4" tint="0.39997558519241921"/>
      </right>
      <top style="hair">
        <color theme="4" tint="0.39994506668294322"/>
      </top>
      <bottom style="medium">
        <color theme="4" tint="0.39997558519241921"/>
      </bottom>
      <diagonal/>
    </border>
    <border>
      <left style="medium">
        <color theme="4" tint="0.39997558519241921"/>
      </left>
      <right/>
      <top/>
      <bottom style="medium">
        <color theme="4" tint="0.39997558519241921"/>
      </bottom>
      <diagonal/>
    </border>
    <border>
      <left style="medium">
        <color theme="4" tint="0.39997558519241921"/>
      </left>
      <right/>
      <top style="thin">
        <color theme="4" tint="0.39997558519241921"/>
      </top>
      <bottom/>
      <diagonal/>
    </border>
    <border>
      <left style="thin">
        <color theme="4" tint="0.39997558519241921"/>
      </left>
      <right style="hair">
        <color theme="4" tint="0.39994506668294322"/>
      </right>
      <top style="thin">
        <color theme="4" tint="0.39997558519241921"/>
      </top>
      <bottom style="hair">
        <color theme="4" tint="0.39994506668294322"/>
      </bottom>
      <diagonal/>
    </border>
    <border>
      <left style="hair">
        <color theme="4" tint="0.39994506668294322"/>
      </left>
      <right style="medium">
        <color theme="4" tint="0.39997558519241921"/>
      </right>
      <top style="medium">
        <color theme="4" tint="0.39997558519241921"/>
      </top>
      <bottom style="hair">
        <color theme="4" tint="0.39994506668294322"/>
      </bottom>
      <diagonal/>
    </border>
    <border>
      <left style="thin">
        <color theme="4" tint="0.39997558519241921"/>
      </left>
      <right style="hair">
        <color theme="4" tint="0.39994506668294322"/>
      </right>
      <top style="hair">
        <color theme="4" tint="0.39994506668294322"/>
      </top>
      <bottom style="hair">
        <color theme="4" tint="0.39994506668294322"/>
      </bottom>
      <diagonal/>
    </border>
    <border>
      <left style="thin">
        <color theme="4" tint="0.39997558519241921"/>
      </left>
      <right style="hair">
        <color theme="4" tint="0.39994506668294322"/>
      </right>
      <top style="hair">
        <color theme="4" tint="0.39994506668294322"/>
      </top>
      <bottom style="thin">
        <color theme="4" tint="0.39997558519241921"/>
      </bottom>
      <diagonal/>
    </border>
    <border>
      <left style="medium">
        <color theme="4" tint="0.39997558519241921"/>
      </left>
      <right/>
      <top/>
      <bottom style="hair">
        <color theme="4" tint="0.39994506668294322"/>
      </bottom>
      <diagonal/>
    </border>
    <border>
      <left style="medium">
        <color theme="4" tint="0.39997558519241921"/>
      </left>
      <right/>
      <top style="hair">
        <color theme="4" tint="0.39994506668294322"/>
      </top>
      <bottom style="hair">
        <color theme="4" tint="0.39994506668294322"/>
      </bottom>
      <diagonal/>
    </border>
    <border>
      <left style="medium">
        <color theme="4" tint="0.39997558519241921"/>
      </left>
      <right/>
      <top style="hair">
        <color theme="4" tint="0.39994506668294322"/>
      </top>
      <bottom style="medium">
        <color theme="4" tint="0.39997558519241921"/>
      </bottom>
      <diagonal/>
    </border>
    <border>
      <left style="medium">
        <color theme="4" tint="0.39997558519241921"/>
      </left>
      <right style="medium">
        <color theme="4" tint="0.39997558519241921"/>
      </right>
      <top style="medium">
        <color theme="4" tint="0.39997558519241921"/>
      </top>
      <bottom style="hair">
        <color theme="4" tint="0.39994506668294322"/>
      </bottom>
      <diagonal/>
    </border>
    <border>
      <left style="medium">
        <color theme="4" tint="0.39997558519241921"/>
      </left>
      <right style="medium">
        <color theme="4" tint="0.39997558519241921"/>
      </right>
      <top style="hair">
        <color theme="4" tint="0.39994506668294322"/>
      </top>
      <bottom style="hair">
        <color theme="4" tint="0.39994506668294322"/>
      </bottom>
      <diagonal/>
    </border>
    <border>
      <left style="medium">
        <color theme="4" tint="0.39997558519241921"/>
      </left>
      <right style="medium">
        <color theme="4" tint="0.39997558519241921"/>
      </right>
      <top style="hair">
        <color theme="4" tint="0.39994506668294322"/>
      </top>
      <bottom style="medium">
        <color theme="4" tint="0.39997558519241921"/>
      </bottom>
      <diagonal/>
    </border>
    <border>
      <left/>
      <right/>
      <top style="medium">
        <color theme="4" tint="0.39997558519241921"/>
      </top>
      <bottom style="medium">
        <color theme="4" tint="0.39997558519241921"/>
      </bottom>
      <diagonal/>
    </border>
    <border>
      <left style="thin">
        <color theme="4" tint="0.39997558519241921"/>
      </left>
      <right/>
      <top style="medium">
        <color theme="4" tint="0.39997558519241921"/>
      </top>
      <bottom style="medium">
        <color theme="4" tint="0.39997558519241921"/>
      </bottom>
      <diagonal/>
    </border>
    <border>
      <left/>
      <right style="thin">
        <color theme="4" tint="0.39997558519241921"/>
      </right>
      <top/>
      <bottom style="medium">
        <color theme="4" tint="0.39997558519241921"/>
      </bottom>
      <diagonal/>
    </border>
    <border>
      <left style="thin">
        <color theme="4" tint="0.39997558519241921"/>
      </left>
      <right style="medium">
        <color theme="4" tint="0.39997558519241921"/>
      </right>
      <top/>
      <bottom style="medium">
        <color theme="4" tint="0.39997558519241921"/>
      </bottom>
      <diagonal/>
    </border>
    <border>
      <left/>
      <right/>
      <top style="hair">
        <color theme="4" tint="0.39997558519241921"/>
      </top>
      <bottom style="hair">
        <color theme="4" tint="0.39997558519241921"/>
      </bottom>
      <diagonal/>
    </border>
    <border>
      <left style="medium">
        <color theme="4" tint="0.39997558519241921"/>
      </left>
      <right style="hair">
        <color theme="4" tint="0.39997558519241921"/>
      </right>
      <top/>
      <bottom style="hair">
        <color theme="4" tint="0.39997558519241921"/>
      </bottom>
      <diagonal/>
    </border>
    <border>
      <left style="hair">
        <color theme="4" tint="0.39997558519241921"/>
      </left>
      <right style="hair">
        <color theme="4" tint="0.39997558519241921"/>
      </right>
      <top/>
      <bottom style="hair">
        <color theme="4" tint="0.39997558519241921"/>
      </bottom>
      <diagonal/>
    </border>
    <border>
      <left style="hair">
        <color theme="4" tint="0.39997558519241921"/>
      </left>
      <right style="medium">
        <color theme="4" tint="0.39997558519241921"/>
      </right>
      <top/>
      <bottom style="hair">
        <color theme="4" tint="0.39997558519241921"/>
      </bottom>
      <diagonal/>
    </border>
    <border>
      <left style="thin">
        <color rgb="FF000000"/>
      </left>
      <right/>
      <top/>
      <bottom style="thin">
        <color rgb="FF000000"/>
      </bottom>
      <diagonal/>
    </border>
    <border>
      <left style="medium">
        <color theme="4" tint="0.39997558519241921"/>
      </left>
      <right style="hair">
        <color theme="4" tint="0.39994506668294322"/>
      </right>
      <top style="medium">
        <color theme="4" tint="0.39997558519241921"/>
      </top>
      <bottom style="hair">
        <color theme="4" tint="0.39994506668294322"/>
      </bottom>
      <diagonal/>
    </border>
    <border>
      <left style="hair">
        <color theme="4" tint="0.39994506668294322"/>
      </left>
      <right style="hair">
        <color theme="4" tint="0.39994506668294322"/>
      </right>
      <top style="medium">
        <color theme="4" tint="0.39997558519241921"/>
      </top>
      <bottom style="hair">
        <color theme="4" tint="0.39994506668294322"/>
      </bottom>
      <diagonal/>
    </border>
    <border>
      <left style="hair">
        <color theme="4" tint="0.39994506668294322"/>
      </left>
      <right style="hair">
        <color theme="4" tint="0.39994506668294322"/>
      </right>
      <top style="hair">
        <color theme="4" tint="0.39994506668294322"/>
      </top>
      <bottom style="hair">
        <color theme="4" tint="0.39994506668294322"/>
      </bottom>
      <diagonal/>
    </border>
    <border>
      <left style="hair">
        <color theme="4" tint="0.39994506668294322"/>
      </left>
      <right style="hair">
        <color theme="4" tint="0.39994506668294322"/>
      </right>
      <top style="hair">
        <color theme="4" tint="0.39994506668294322"/>
      </top>
      <bottom style="medium">
        <color theme="4" tint="0.39997558519241921"/>
      </bottom>
      <diagonal/>
    </border>
    <border>
      <left style="thin">
        <color theme="4"/>
      </left>
      <right style="medium">
        <color theme="4" tint="0.39997558519241921"/>
      </right>
      <top/>
      <bottom/>
      <diagonal/>
    </border>
    <border>
      <left style="medium">
        <color theme="4" tint="0.39997558519241921"/>
      </left>
      <right/>
      <top/>
      <bottom style="thin">
        <color theme="4"/>
      </bottom>
      <diagonal/>
    </border>
    <border>
      <left style="thin">
        <color theme="4"/>
      </left>
      <right style="medium">
        <color theme="4" tint="0.39997558519241921"/>
      </right>
      <top/>
      <bottom style="thin">
        <color theme="4"/>
      </bottom>
      <diagonal/>
    </border>
    <border>
      <left style="medium">
        <color theme="4" tint="0.39997558519241921"/>
      </left>
      <right/>
      <top/>
      <bottom style="thin">
        <color theme="4" tint="0.39994506668294322"/>
      </bottom>
      <diagonal/>
    </border>
    <border>
      <left/>
      <right style="medium">
        <color theme="4" tint="0.39997558519241921"/>
      </right>
      <top/>
      <bottom style="thin">
        <color theme="4" tint="0.39994506668294322"/>
      </bottom>
      <diagonal/>
    </border>
  </borders>
  <cellStyleXfs count="4">
    <xf numFmtId="0" fontId="0" fillId="0" borderId="0"/>
    <xf numFmtId="0" fontId="28" fillId="0" borderId="0" applyNumberFormat="0" applyFill="0" applyBorder="0" applyAlignment="0" applyProtection="0"/>
    <xf numFmtId="0" fontId="1" fillId="0" borderId="15"/>
    <xf numFmtId="0" fontId="69" fillId="0" borderId="15"/>
  </cellStyleXfs>
  <cellXfs count="443">
    <xf numFmtId="0" fontId="0" fillId="0" borderId="0" xfId="0"/>
    <xf numFmtId="0" fontId="3" fillId="0" borderId="0" xfId="0" applyFont="1" applyAlignment="1">
      <alignment horizontal="left" vertical="top"/>
    </xf>
    <xf numFmtId="0" fontId="4" fillId="0" borderId="0" xfId="0" applyFont="1"/>
    <xf numFmtId="0" fontId="4" fillId="0" borderId="0" xfId="0" applyFont="1" applyAlignment="1">
      <alignment vertical="top" wrapText="1"/>
    </xf>
    <xf numFmtId="0" fontId="4" fillId="0" borderId="0" xfId="0" applyFont="1" applyAlignment="1">
      <alignment vertical="top"/>
    </xf>
    <xf numFmtId="0" fontId="3" fillId="0" borderId="0" xfId="0" applyFont="1" applyAlignment="1">
      <alignment vertical="top"/>
    </xf>
    <xf numFmtId="0" fontId="5" fillId="0" borderId="0" xfId="0" applyFont="1" applyAlignment="1">
      <alignment vertical="top"/>
    </xf>
    <xf numFmtId="0" fontId="6" fillId="0" borderId="0" xfId="0" applyFont="1" applyAlignment="1">
      <alignment horizontal="left" vertical="top"/>
    </xf>
    <xf numFmtId="0" fontId="6" fillId="0" borderId="0" xfId="0" applyFont="1" applyAlignment="1">
      <alignment horizontal="left" vertical="center"/>
    </xf>
    <xf numFmtId="0" fontId="6" fillId="2" borderId="1" xfId="0" applyFont="1" applyFill="1" applyBorder="1" applyAlignment="1">
      <alignment horizontal="left" vertical="center"/>
    </xf>
    <xf numFmtId="164" fontId="6" fillId="0" borderId="0" xfId="0" applyNumberFormat="1" applyFont="1" applyAlignment="1">
      <alignment horizontal="left" vertical="center"/>
    </xf>
    <xf numFmtId="0" fontId="3" fillId="0" borderId="0" xfId="0" applyFont="1" applyAlignment="1">
      <alignment horizontal="left"/>
    </xf>
    <xf numFmtId="0" fontId="6" fillId="0" borderId="0" xfId="0" applyFont="1" applyAlignment="1">
      <alignment horizontal="left" vertical="center" wrapText="1"/>
    </xf>
    <xf numFmtId="0" fontId="6" fillId="0" borderId="0" xfId="0" applyFont="1" applyAlignment="1">
      <alignment vertical="center"/>
    </xf>
    <xf numFmtId="0" fontId="4" fillId="0" borderId="0" xfId="0" applyFont="1" applyAlignment="1">
      <alignment horizontal="center" vertical="center"/>
    </xf>
    <xf numFmtId="0" fontId="9" fillId="3" borderId="40"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29" xfId="0" applyFont="1" applyFill="1" applyBorder="1" applyAlignment="1">
      <alignment vertical="top"/>
    </xf>
    <xf numFmtId="166" fontId="4" fillId="0" borderId="0" xfId="0" applyNumberFormat="1" applyFont="1"/>
    <xf numFmtId="0" fontId="13" fillId="0" borderId="0" xfId="0" applyFont="1"/>
    <xf numFmtId="164" fontId="13" fillId="0" borderId="0" xfId="0" applyNumberFormat="1" applyFont="1"/>
    <xf numFmtId="0" fontId="4" fillId="0" borderId="0" xfId="0" applyFont="1" applyAlignment="1">
      <alignment horizontal="left" vertical="top"/>
    </xf>
    <xf numFmtId="0" fontId="4" fillId="0" borderId="0" xfId="0" applyFont="1" applyAlignment="1">
      <alignment horizontal="left" vertical="top" wrapText="1"/>
    </xf>
    <xf numFmtId="0" fontId="9" fillId="2" borderId="41" xfId="0" applyFont="1" applyFill="1" applyBorder="1" applyAlignment="1">
      <alignment horizontal="center" vertical="center"/>
    </xf>
    <xf numFmtId="0" fontId="9" fillId="2" borderId="41" xfId="0" applyFont="1" applyFill="1" applyBorder="1" applyAlignment="1">
      <alignment horizontal="center" vertical="center" wrapText="1"/>
    </xf>
    <xf numFmtId="0" fontId="4" fillId="0" borderId="0" xfId="0" applyFont="1" applyAlignment="1">
      <alignment vertical="center"/>
    </xf>
    <xf numFmtId="49" fontId="12" fillId="0" borderId="33" xfId="0" applyNumberFormat="1" applyFont="1" applyBorder="1" applyAlignment="1">
      <alignment vertical="center"/>
    </xf>
    <xf numFmtId="167" fontId="12" fillId="0" borderId="34" xfId="0" applyNumberFormat="1" applyFont="1" applyBorder="1" applyAlignment="1">
      <alignment vertical="center"/>
    </xf>
    <xf numFmtId="0" fontId="12" fillId="0" borderId="34" xfId="0" applyFont="1" applyBorder="1" applyAlignment="1">
      <alignment vertical="center"/>
    </xf>
    <xf numFmtId="0" fontId="12" fillId="0" borderId="35" xfId="0" applyFont="1" applyBorder="1" applyAlignment="1">
      <alignment vertical="center" wrapText="1"/>
    </xf>
    <xf numFmtId="49" fontId="12" fillId="0" borderId="18" xfId="0" applyNumberFormat="1" applyFont="1" applyBorder="1" applyAlignment="1">
      <alignment vertical="center"/>
    </xf>
    <xf numFmtId="167" fontId="12" fillId="0" borderId="19" xfId="0" applyNumberFormat="1" applyFont="1" applyBorder="1" applyAlignment="1">
      <alignment vertical="center"/>
    </xf>
    <xf numFmtId="0" fontId="12" fillId="0" borderId="19" xfId="0" applyFont="1" applyBorder="1" applyAlignment="1">
      <alignment vertical="center"/>
    </xf>
    <xf numFmtId="0" fontId="12" fillId="0" borderId="36" xfId="0" applyFont="1" applyBorder="1" applyAlignment="1">
      <alignment vertical="center" wrapText="1"/>
    </xf>
    <xf numFmtId="49" fontId="12" fillId="0" borderId="18" xfId="0" quotePrefix="1" applyNumberFormat="1" applyFont="1" applyBorder="1" applyAlignment="1">
      <alignment vertical="center"/>
    </xf>
    <xf numFmtId="49" fontId="12" fillId="0" borderId="37" xfId="0" applyNumberFormat="1" applyFont="1" applyBorder="1" applyAlignment="1">
      <alignment vertical="center"/>
    </xf>
    <xf numFmtId="167" fontId="12" fillId="0" borderId="38" xfId="0" applyNumberFormat="1" applyFont="1" applyBorder="1" applyAlignment="1">
      <alignment vertical="center"/>
    </xf>
    <xf numFmtId="0" fontId="12" fillId="0" borderId="38" xfId="0" applyFont="1" applyBorder="1" applyAlignment="1">
      <alignment vertical="center"/>
    </xf>
    <xf numFmtId="0" fontId="12" fillId="0" borderId="39" xfId="0" applyFont="1" applyBorder="1" applyAlignment="1">
      <alignment vertical="center" wrapText="1"/>
    </xf>
    <xf numFmtId="0" fontId="4" fillId="0" borderId="0" xfId="0" applyFont="1" applyAlignment="1">
      <alignment vertical="center" wrapText="1"/>
    </xf>
    <xf numFmtId="0" fontId="14" fillId="4" borderId="1" xfId="0" applyFont="1" applyFill="1" applyBorder="1" applyAlignment="1">
      <alignment vertical="center"/>
    </xf>
    <xf numFmtId="0" fontId="4" fillId="0" borderId="49" xfId="0" applyFont="1" applyBorder="1" applyAlignment="1">
      <alignment vertical="center"/>
    </xf>
    <xf numFmtId="0" fontId="4" fillId="0" borderId="49" xfId="0" applyFont="1" applyBorder="1" applyAlignment="1">
      <alignment vertical="center" wrapText="1"/>
    </xf>
    <xf numFmtId="0" fontId="15" fillId="3" borderId="50" xfId="0" applyFont="1" applyFill="1" applyBorder="1" applyAlignment="1">
      <alignment vertical="center"/>
    </xf>
    <xf numFmtId="0" fontId="15" fillId="3" borderId="41" xfId="0" applyFont="1" applyFill="1" applyBorder="1" applyAlignment="1">
      <alignment vertical="center"/>
    </xf>
    <xf numFmtId="0" fontId="15" fillId="3" borderId="41" xfId="0" applyFont="1" applyFill="1" applyBorder="1" applyAlignment="1">
      <alignment vertical="center" wrapText="1"/>
    </xf>
    <xf numFmtId="0" fontId="16" fillId="0" borderId="0" xfId="0" applyFont="1" applyAlignment="1">
      <alignment vertical="center"/>
    </xf>
    <xf numFmtId="0" fontId="4" fillId="0" borderId="33" xfId="0" applyFont="1" applyBorder="1" applyAlignment="1">
      <alignment vertical="center"/>
    </xf>
    <xf numFmtId="0" fontId="4" fillId="0" borderId="51" xfId="0" applyFont="1" applyBorder="1" applyAlignment="1">
      <alignment vertical="center"/>
    </xf>
    <xf numFmtId="0" fontId="4" fillId="0" borderId="51" xfId="0" applyFont="1" applyBorder="1" applyAlignment="1">
      <alignment vertical="center" wrapText="1"/>
    </xf>
    <xf numFmtId="0" fontId="4" fillId="0" borderId="20" xfId="0" applyFont="1" applyBorder="1" applyAlignment="1">
      <alignment vertical="center"/>
    </xf>
    <xf numFmtId="0" fontId="4" fillId="0" borderId="18" xfId="0" applyFont="1" applyBorder="1" applyAlignment="1">
      <alignment vertical="center"/>
    </xf>
    <xf numFmtId="0" fontId="4" fillId="0" borderId="23" xfId="0" applyFont="1" applyBorder="1" applyAlignment="1">
      <alignment vertical="center"/>
    </xf>
    <xf numFmtId="0" fontId="4" fillId="0" borderId="52" xfId="0" applyFont="1" applyBorder="1" applyAlignment="1">
      <alignment vertical="center"/>
    </xf>
    <xf numFmtId="0" fontId="4" fillId="0" borderId="25" xfId="0" applyFont="1" applyBorder="1" applyAlignment="1">
      <alignment vertical="center"/>
    </xf>
    <xf numFmtId="0" fontId="4" fillId="0" borderId="21" xfId="0" applyFont="1" applyBorder="1" applyAlignment="1">
      <alignment vertical="center"/>
    </xf>
    <xf numFmtId="0" fontId="4" fillId="0" borderId="2" xfId="0" applyFont="1" applyBorder="1" applyAlignment="1">
      <alignment vertical="center"/>
    </xf>
    <xf numFmtId="0" fontId="4" fillId="0" borderId="53" xfId="0" applyFont="1" applyBorder="1" applyAlignment="1">
      <alignment vertical="center"/>
    </xf>
    <xf numFmtId="0" fontId="4" fillId="0" borderId="54" xfId="0" applyFont="1" applyBorder="1" applyAlignment="1">
      <alignment vertical="center"/>
    </xf>
    <xf numFmtId="0" fontId="4" fillId="0" borderId="3" xfId="0" applyFont="1" applyBorder="1" applyAlignment="1">
      <alignment vertical="center"/>
    </xf>
    <xf numFmtId="0" fontId="4" fillId="0" borderId="55" xfId="0" applyFont="1" applyBorder="1" applyAlignment="1">
      <alignment vertical="center"/>
    </xf>
    <xf numFmtId="0" fontId="4" fillId="0" borderId="21" xfId="0" applyFont="1" applyBorder="1" applyAlignment="1">
      <alignment vertical="center" wrapText="1"/>
    </xf>
    <xf numFmtId="0" fontId="4" fillId="0" borderId="24" xfId="0" applyFont="1" applyBorder="1" applyAlignment="1">
      <alignment vertical="center"/>
    </xf>
    <xf numFmtId="0" fontId="4" fillId="0" borderId="19" xfId="0" applyFont="1" applyBorder="1" applyAlignment="1">
      <alignment vertical="center"/>
    </xf>
    <xf numFmtId="0" fontId="4" fillId="0" borderId="23" xfId="0" applyFont="1" applyBorder="1" applyAlignment="1">
      <alignment vertical="center" wrapText="1"/>
    </xf>
    <xf numFmtId="0" fontId="4" fillId="0" borderId="27" xfId="0" applyFont="1" applyBorder="1" applyAlignment="1">
      <alignment vertical="center"/>
    </xf>
    <xf numFmtId="0" fontId="4" fillId="0" borderId="54" xfId="0" applyFont="1" applyBorder="1" applyAlignment="1">
      <alignment vertical="center" wrapText="1"/>
    </xf>
    <xf numFmtId="0" fontId="4" fillId="0" borderId="44" xfId="0" applyFont="1" applyBorder="1" applyAlignment="1">
      <alignment vertical="center"/>
    </xf>
    <xf numFmtId="0" fontId="4" fillId="0" borderId="36" xfId="0" applyFont="1" applyBorder="1" applyAlignment="1">
      <alignment vertical="center"/>
    </xf>
    <xf numFmtId="0" fontId="4" fillId="0" borderId="22" xfId="0" applyFont="1" applyBorder="1" applyAlignment="1">
      <alignment vertical="center"/>
    </xf>
    <xf numFmtId="0" fontId="4" fillId="0" borderId="43" xfId="0" applyFont="1" applyBorder="1" applyAlignment="1">
      <alignment vertical="center"/>
    </xf>
    <xf numFmtId="0" fontId="4" fillId="0" borderId="26" xfId="0" applyFont="1" applyBorder="1" applyAlignment="1">
      <alignment vertical="center"/>
    </xf>
    <xf numFmtId="0" fontId="4" fillId="0" borderId="42" xfId="0" applyFont="1" applyBorder="1" applyAlignment="1">
      <alignment vertical="center"/>
    </xf>
    <xf numFmtId="0" fontId="4" fillId="0" borderId="48" xfId="0" applyFont="1" applyBorder="1" applyAlignment="1">
      <alignment vertical="center"/>
    </xf>
    <xf numFmtId="0" fontId="4" fillId="0" borderId="37" xfId="0" applyFont="1" applyBorder="1" applyAlignment="1">
      <alignment vertical="center"/>
    </xf>
    <xf numFmtId="0" fontId="4" fillId="0" borderId="56" xfId="0" applyFont="1" applyBorder="1" applyAlignment="1">
      <alignment vertical="center"/>
    </xf>
    <xf numFmtId="0" fontId="4" fillId="0" borderId="56" xfId="0" applyFont="1" applyBorder="1" applyAlignment="1">
      <alignment vertical="center" wrapText="1"/>
    </xf>
    <xf numFmtId="0" fontId="4" fillId="0" borderId="4" xfId="0" applyFont="1" applyBorder="1" applyAlignment="1">
      <alignment vertical="center"/>
    </xf>
    <xf numFmtId="0" fontId="4" fillId="0" borderId="28" xfId="0" applyFont="1" applyBorder="1" applyAlignment="1">
      <alignment vertical="center"/>
    </xf>
    <xf numFmtId="0" fontId="14" fillId="4" borderId="1" xfId="0" applyFont="1" applyFill="1" applyBorder="1"/>
    <xf numFmtId="0" fontId="14" fillId="0" borderId="0" xfId="0" applyFont="1"/>
    <xf numFmtId="0" fontId="18" fillId="0" borderId="0" xfId="0" applyFont="1"/>
    <xf numFmtId="0" fontId="15" fillId="0" borderId="0" xfId="0" applyFont="1"/>
    <xf numFmtId="0" fontId="9" fillId="0" borderId="0" xfId="0" applyFont="1"/>
    <xf numFmtId="0" fontId="19" fillId="0" borderId="0" xfId="0" applyFont="1"/>
    <xf numFmtId="0" fontId="7" fillId="0" borderId="0" xfId="0" applyFont="1"/>
    <xf numFmtId="0" fontId="20" fillId="4" borderId="1" xfId="0" applyFont="1" applyFill="1" applyBorder="1"/>
    <xf numFmtId="0" fontId="4" fillId="5" borderId="1" xfId="0" applyFont="1" applyFill="1" applyBorder="1"/>
    <xf numFmtId="0" fontId="9" fillId="5" borderId="1" xfId="0" applyFont="1" applyFill="1" applyBorder="1"/>
    <xf numFmtId="0" fontId="4" fillId="6" borderId="1" xfId="0" applyFont="1" applyFill="1" applyBorder="1"/>
    <xf numFmtId="0" fontId="21" fillId="5" borderId="1" xfId="0" applyFont="1" applyFill="1" applyBorder="1"/>
    <xf numFmtId="0" fontId="4" fillId="0" borderId="0" xfId="0" quotePrefix="1" applyFont="1"/>
    <xf numFmtId="0" fontId="25" fillId="0" borderId="0" xfId="0" applyFont="1" applyAlignment="1">
      <alignment horizontal="left" vertical="top"/>
    </xf>
    <xf numFmtId="0" fontId="27" fillId="0" borderId="0" xfId="0" applyFont="1"/>
    <xf numFmtId="0" fontId="29" fillId="0" borderId="0" xfId="0" applyFont="1"/>
    <xf numFmtId="0" fontId="27" fillId="0" borderId="0" xfId="0" applyFont="1" applyAlignment="1">
      <alignment horizontal="left" vertical="top"/>
    </xf>
    <xf numFmtId="0" fontId="0" fillId="0" borderId="0" xfId="0" applyAlignment="1">
      <alignment horizontal="left" vertical="top"/>
    </xf>
    <xf numFmtId="0" fontId="24" fillId="0" borderId="0" xfId="0" applyFont="1"/>
    <xf numFmtId="0" fontId="1" fillId="0" borderId="0" xfId="0" applyFont="1"/>
    <xf numFmtId="0" fontId="1" fillId="12" borderId="0" xfId="0" applyFont="1" applyFill="1"/>
    <xf numFmtId="0" fontId="24" fillId="0" borderId="0" xfId="0" applyFont="1" applyAlignment="1">
      <alignment wrapText="1"/>
    </xf>
    <xf numFmtId="0" fontId="37" fillId="0" borderId="0" xfId="0" applyFont="1"/>
    <xf numFmtId="0" fontId="1" fillId="0" borderId="0" xfId="0" applyFont="1" applyAlignment="1">
      <alignment wrapText="1"/>
    </xf>
    <xf numFmtId="0" fontId="1" fillId="0" borderId="0" xfId="0" applyFont="1" applyAlignment="1">
      <alignment horizontal="left"/>
    </xf>
    <xf numFmtId="0" fontId="24" fillId="0" borderId="61" xfId="0" applyFont="1" applyBorder="1" applyAlignment="1">
      <alignment wrapText="1"/>
    </xf>
    <xf numFmtId="0" fontId="24" fillId="0" borderId="62" xfId="0" applyFont="1" applyBorder="1" applyAlignment="1">
      <alignment wrapText="1"/>
    </xf>
    <xf numFmtId="0" fontId="24" fillId="0" borderId="11" xfId="0" applyFont="1" applyBorder="1" applyAlignment="1">
      <alignment wrapText="1"/>
    </xf>
    <xf numFmtId="0" fontId="24" fillId="0" borderId="63" xfId="0" applyFont="1" applyBorder="1" applyAlignment="1">
      <alignment wrapText="1"/>
    </xf>
    <xf numFmtId="0" fontId="24" fillId="0" borderId="64" xfId="0" applyFont="1" applyBorder="1" applyAlignment="1">
      <alignment wrapText="1"/>
    </xf>
    <xf numFmtId="0" fontId="24" fillId="0" borderId="58" xfId="0" applyFont="1" applyBorder="1" applyAlignment="1">
      <alignment wrapText="1"/>
    </xf>
    <xf numFmtId="0" fontId="24" fillId="0" borderId="65" xfId="0" applyFont="1" applyBorder="1"/>
    <xf numFmtId="0" fontId="30" fillId="13" borderId="0" xfId="0" applyFont="1" applyFill="1"/>
    <xf numFmtId="0" fontId="1" fillId="13" borderId="0" xfId="0" applyFont="1" applyFill="1"/>
    <xf numFmtId="0" fontId="35" fillId="0" borderId="66" xfId="0" applyFont="1" applyBorder="1" applyAlignment="1">
      <alignment wrapText="1"/>
    </xf>
    <xf numFmtId="9" fontId="1" fillId="0" borderId="66" xfId="0" applyNumberFormat="1" applyFont="1" applyBorder="1"/>
    <xf numFmtId="0" fontId="1" fillId="0" borderId="62" xfId="0" applyFont="1" applyBorder="1"/>
    <xf numFmtId="0" fontId="1" fillId="0" borderId="11" xfId="0" applyFont="1" applyBorder="1"/>
    <xf numFmtId="10" fontId="1" fillId="0" borderId="11" xfId="0" applyNumberFormat="1" applyFont="1" applyBorder="1"/>
    <xf numFmtId="10" fontId="1" fillId="0" borderId="63" xfId="0" applyNumberFormat="1" applyFont="1" applyBorder="1"/>
    <xf numFmtId="2" fontId="1" fillId="0" borderId="11" xfId="0" applyNumberFormat="1" applyFont="1" applyBorder="1"/>
    <xf numFmtId="2" fontId="1" fillId="0" borderId="63" xfId="0" applyNumberFormat="1" applyFont="1" applyBorder="1"/>
    <xf numFmtId="2" fontId="1" fillId="0" borderId="67" xfId="0" applyNumberFormat="1" applyFont="1" applyBorder="1"/>
    <xf numFmtId="0" fontId="1" fillId="0" borderId="68" xfId="0" applyFont="1" applyBorder="1"/>
    <xf numFmtId="0" fontId="1" fillId="0" borderId="69" xfId="0" applyFont="1" applyBorder="1"/>
    <xf numFmtId="0" fontId="31" fillId="0" borderId="10" xfId="0" applyFont="1" applyBorder="1" applyAlignment="1">
      <alignment horizontal="center" wrapText="1"/>
    </xf>
    <xf numFmtId="0" fontId="32" fillId="0" borderId="10" xfId="0" applyFont="1" applyBorder="1" applyAlignment="1">
      <alignment horizontal="center" wrapText="1"/>
    </xf>
    <xf numFmtId="0" fontId="31" fillId="9" borderId="10" xfId="0" applyFont="1" applyFill="1" applyBorder="1" applyAlignment="1">
      <alignment horizontal="center" wrapText="1"/>
    </xf>
    <xf numFmtId="0" fontId="1" fillId="0" borderId="70" xfId="0" applyFont="1" applyBorder="1"/>
    <xf numFmtId="0" fontId="1" fillId="0" borderId="17" xfId="0" applyFont="1" applyBorder="1"/>
    <xf numFmtId="10" fontId="1" fillId="0" borderId="17" xfId="0" applyNumberFormat="1" applyFont="1" applyBorder="1"/>
    <xf numFmtId="0" fontId="1" fillId="0" borderId="71" xfId="0" applyFont="1" applyBorder="1"/>
    <xf numFmtId="2" fontId="1" fillId="0" borderId="17" xfId="0" applyNumberFormat="1" applyFont="1" applyBorder="1"/>
    <xf numFmtId="2" fontId="1" fillId="0" borderId="71" xfId="0" applyNumberFormat="1" applyFont="1" applyBorder="1"/>
    <xf numFmtId="2" fontId="1" fillId="0" borderId="69" xfId="0" applyNumberFormat="1" applyFont="1" applyBorder="1"/>
    <xf numFmtId="0" fontId="33" fillId="0" borderId="10" xfId="0" applyFont="1" applyBorder="1" applyAlignment="1">
      <alignment horizontal="center" wrapText="1"/>
    </xf>
    <xf numFmtId="0" fontId="33" fillId="9" borderId="10" xfId="0" applyFont="1" applyFill="1" applyBorder="1" applyAlignment="1">
      <alignment horizontal="center" wrapText="1"/>
    </xf>
    <xf numFmtId="0" fontId="35" fillId="0" borderId="72" xfId="0" applyFont="1" applyBorder="1" applyAlignment="1">
      <alignment wrapText="1"/>
    </xf>
    <xf numFmtId="9" fontId="1" fillId="0" borderId="72" xfId="0" applyNumberFormat="1" applyFont="1" applyBorder="1"/>
    <xf numFmtId="0" fontId="1" fillId="0" borderId="73" xfId="0" applyFont="1" applyBorder="1"/>
    <xf numFmtId="0" fontId="1" fillId="0" borderId="74" xfId="0" applyFont="1" applyBorder="1"/>
    <xf numFmtId="10" fontId="1" fillId="0" borderId="75" xfId="0" applyNumberFormat="1" applyFont="1" applyBorder="1"/>
    <xf numFmtId="2" fontId="1" fillId="0" borderId="74" xfId="0" applyNumberFormat="1" applyFont="1" applyBorder="1"/>
    <xf numFmtId="2" fontId="1" fillId="0" borderId="75" xfId="0" applyNumberFormat="1" applyFont="1" applyBorder="1"/>
    <xf numFmtId="2" fontId="1" fillId="0" borderId="76" xfId="0" applyNumberFormat="1" applyFont="1" applyBorder="1"/>
    <xf numFmtId="0" fontId="1" fillId="0" borderId="77" xfId="0" applyFont="1" applyBorder="1"/>
    <xf numFmtId="0" fontId="1" fillId="0" borderId="76" xfId="0" applyFont="1" applyBorder="1"/>
    <xf numFmtId="0" fontId="41" fillId="14" borderId="0" xfId="0" applyFont="1" applyFill="1" applyAlignment="1">
      <alignment horizontal="center"/>
    </xf>
    <xf numFmtId="0" fontId="41" fillId="14" borderId="0" xfId="0" applyFont="1" applyFill="1"/>
    <xf numFmtId="0" fontId="39" fillId="0" borderId="0" xfId="0" applyFont="1"/>
    <xf numFmtId="0" fontId="24" fillId="0" borderId="78" xfId="0" applyFont="1" applyBorder="1" applyAlignment="1">
      <alignment wrapText="1"/>
    </xf>
    <xf numFmtId="0" fontId="1" fillId="9" borderId="79" xfId="0" applyFont="1" applyFill="1" applyBorder="1"/>
    <xf numFmtId="0" fontId="24" fillId="0" borderId="77" xfId="0" applyFont="1" applyBorder="1" applyAlignment="1">
      <alignment wrapText="1"/>
    </xf>
    <xf numFmtId="4" fontId="1" fillId="9" borderId="80" xfId="0" applyNumberFormat="1" applyFont="1" applyFill="1" applyBorder="1"/>
    <xf numFmtId="9" fontId="33" fillId="0" borderId="10" xfId="0" applyNumberFormat="1" applyFont="1" applyBorder="1" applyAlignment="1">
      <alignment horizontal="center" wrapText="1"/>
    </xf>
    <xf numFmtId="0" fontId="42" fillId="0" borderId="81" xfId="0" applyFont="1" applyBorder="1" applyAlignment="1">
      <alignment wrapText="1"/>
    </xf>
    <xf numFmtId="2" fontId="39" fillId="16" borderId="82" xfId="0" applyNumberFormat="1" applyFont="1" applyFill="1" applyBorder="1"/>
    <xf numFmtId="0" fontId="42" fillId="0" borderId="77" xfId="0" applyFont="1" applyBorder="1" applyAlignment="1">
      <alignment wrapText="1"/>
    </xf>
    <xf numFmtId="2" fontId="39" fillId="16" borderId="80" xfId="0" applyNumberFormat="1" applyFont="1" applyFill="1" applyBorder="1"/>
    <xf numFmtId="0" fontId="34" fillId="0" borderId="0" xfId="0" applyFont="1"/>
    <xf numFmtId="0" fontId="36" fillId="0" borderId="0" xfId="0" applyFont="1"/>
    <xf numFmtId="0" fontId="43" fillId="17" borderId="0" xfId="0" applyFont="1" applyFill="1" applyAlignment="1">
      <alignment horizontal="left"/>
    </xf>
    <xf numFmtId="2" fontId="1" fillId="0" borderId="0" xfId="0" applyNumberFormat="1" applyFont="1"/>
    <xf numFmtId="0" fontId="0" fillId="0" borderId="0" xfId="0" applyAlignment="1">
      <alignment horizontal="left"/>
    </xf>
    <xf numFmtId="0" fontId="35" fillId="10" borderId="0" xfId="0" applyFont="1" applyFill="1" applyAlignment="1">
      <alignment wrapText="1"/>
    </xf>
    <xf numFmtId="0" fontId="1" fillId="10" borderId="0" xfId="0" applyFont="1" applyFill="1"/>
    <xf numFmtId="2" fontId="39" fillId="0" borderId="0" xfId="0" applyNumberFormat="1" applyFont="1"/>
    <xf numFmtId="0" fontId="38" fillId="0" borderId="0" xfId="0" applyFont="1"/>
    <xf numFmtId="0" fontId="36" fillId="9" borderId="0" xfId="0" applyFont="1" applyFill="1" applyAlignment="1">
      <alignment wrapText="1"/>
    </xf>
    <xf numFmtId="0" fontId="1" fillId="9" borderId="0" xfId="0" applyFont="1" applyFill="1"/>
    <xf numFmtId="0" fontId="36" fillId="11" borderId="0" xfId="0" applyFont="1" applyFill="1" applyAlignment="1">
      <alignment wrapText="1"/>
    </xf>
    <xf numFmtId="0" fontId="1" fillId="11" borderId="0" xfId="0" applyFont="1" applyFill="1"/>
    <xf numFmtId="0" fontId="44" fillId="17" borderId="0" xfId="0" applyFont="1" applyFill="1" applyAlignment="1">
      <alignment horizontal="left"/>
    </xf>
    <xf numFmtId="0" fontId="42" fillId="0" borderId="0" xfId="0" applyFont="1" applyAlignment="1">
      <alignment wrapText="1"/>
    </xf>
    <xf numFmtId="0" fontId="0" fillId="0" borderId="0" xfId="0" applyAlignment="1">
      <alignment wrapText="1"/>
    </xf>
    <xf numFmtId="2" fontId="0" fillId="0" borderId="0" xfId="0" applyNumberFormat="1"/>
    <xf numFmtId="0" fontId="46" fillId="0" borderId="0" xfId="0" applyFont="1"/>
    <xf numFmtId="3" fontId="27" fillId="0" borderId="0" xfId="0" applyNumberFormat="1" applyFont="1"/>
    <xf numFmtId="3" fontId="0" fillId="0" borderId="0" xfId="0" applyNumberFormat="1"/>
    <xf numFmtId="0" fontId="26" fillId="0" borderId="0" xfId="0" applyFont="1"/>
    <xf numFmtId="0" fontId="52" fillId="18" borderId="0" xfId="0" applyFont="1" applyFill="1"/>
    <xf numFmtId="0" fontId="48" fillId="0" borderId="0" xfId="0" applyFont="1" applyAlignment="1">
      <alignment horizontal="center" vertical="center" wrapText="1"/>
    </xf>
    <xf numFmtId="0" fontId="53" fillId="0" borderId="0" xfId="0" applyFont="1" applyAlignment="1">
      <alignment horizontal="left" vertical="center"/>
    </xf>
    <xf numFmtId="0" fontId="54" fillId="0" borderId="0" xfId="0" applyFont="1" applyAlignment="1">
      <alignment horizontal="left" vertical="center"/>
    </xf>
    <xf numFmtId="0" fontId="6" fillId="0" borderId="15" xfId="0" applyFont="1" applyBorder="1" applyAlignment="1">
      <alignment horizontal="center" vertical="center"/>
    </xf>
    <xf numFmtId="164" fontId="48" fillId="19" borderId="83" xfId="0" applyNumberFormat="1" applyFont="1" applyFill="1" applyBorder="1" applyAlignment="1">
      <alignment horizontal="right" vertical="center"/>
    </xf>
    <xf numFmtId="0" fontId="49" fillId="19" borderId="84" xfId="0" applyFont="1" applyFill="1" applyBorder="1" applyAlignment="1">
      <alignment horizontal="center" vertical="center" wrapText="1"/>
    </xf>
    <xf numFmtId="0" fontId="6" fillId="0" borderId="93" xfId="0" applyFont="1" applyBorder="1" applyAlignment="1">
      <alignment horizontal="left" vertical="center"/>
    </xf>
    <xf numFmtId="0" fontId="6" fillId="0" borderId="15" xfId="0" applyFont="1" applyBorder="1" applyAlignment="1">
      <alignment horizontal="left" vertical="top"/>
    </xf>
    <xf numFmtId="0" fontId="49" fillId="19" borderId="98" xfId="0" applyFont="1" applyFill="1" applyBorder="1" applyAlignment="1">
      <alignment horizontal="center" vertical="center" wrapText="1"/>
    </xf>
    <xf numFmtId="0" fontId="49" fillId="19" borderId="99" xfId="0" applyFont="1" applyFill="1" applyBorder="1" applyAlignment="1">
      <alignment horizontal="center" vertical="center" wrapText="1"/>
    </xf>
    <xf numFmtId="0" fontId="55" fillId="18" borderId="0" xfId="0" applyFont="1" applyFill="1" applyAlignment="1">
      <alignment horizontal="left" vertical="top"/>
    </xf>
    <xf numFmtId="0" fontId="52" fillId="18" borderId="0" xfId="0" applyFont="1" applyFill="1" applyAlignment="1">
      <alignment horizontal="left" vertical="top"/>
    </xf>
    <xf numFmtId="0" fontId="55" fillId="18" borderId="102" xfId="0" applyFont="1" applyFill="1" applyBorder="1" applyAlignment="1">
      <alignment horizontal="left" vertical="top"/>
    </xf>
    <xf numFmtId="0" fontId="27" fillId="0" borderId="102" xfId="0" applyFont="1" applyBorder="1" applyAlignment="1">
      <alignment horizontal="left" vertical="top"/>
    </xf>
    <xf numFmtId="0" fontId="27" fillId="7" borderId="102" xfId="0" applyFont="1" applyFill="1" applyBorder="1" applyAlignment="1">
      <alignment horizontal="left" vertical="top"/>
    </xf>
    <xf numFmtId="0" fontId="28" fillId="0" borderId="102" xfId="1" applyBorder="1" applyAlignment="1">
      <alignment horizontal="left" vertical="top"/>
    </xf>
    <xf numFmtId="0" fontId="27" fillId="8" borderId="102" xfId="0" applyFont="1" applyFill="1" applyBorder="1" applyAlignment="1">
      <alignment horizontal="left" vertical="top"/>
    </xf>
    <xf numFmtId="0" fontId="4" fillId="0" borderId="15" xfId="0" applyFont="1" applyBorder="1" applyAlignment="1">
      <alignment horizontal="center" vertical="center"/>
    </xf>
    <xf numFmtId="0" fontId="4" fillId="0" borderId="15" xfId="0" applyFont="1" applyBorder="1"/>
    <xf numFmtId="0" fontId="0" fillId="0" borderId="15" xfId="0" applyBorder="1"/>
    <xf numFmtId="0" fontId="47" fillId="0" borderId="85" xfId="0" applyFont="1" applyBorder="1"/>
    <xf numFmtId="2" fontId="47" fillId="0" borderId="85" xfId="0" applyNumberFormat="1" applyFont="1" applyBorder="1"/>
    <xf numFmtId="0" fontId="52" fillId="0" borderId="0" xfId="0" applyFont="1"/>
    <xf numFmtId="0" fontId="58" fillId="0" borderId="15" xfId="0" applyFont="1" applyBorder="1"/>
    <xf numFmtId="0" fontId="0" fillId="0" borderId="85" xfId="0" applyBorder="1"/>
    <xf numFmtId="0" fontId="49" fillId="18" borderId="12" xfId="0" applyFont="1" applyFill="1" applyBorder="1" applyAlignment="1">
      <alignment horizontal="center" vertical="center" wrapText="1"/>
    </xf>
    <xf numFmtId="0" fontId="49" fillId="18" borderId="85" xfId="0" applyFont="1" applyFill="1" applyBorder="1" applyAlignment="1">
      <alignment horizontal="center" vertical="center" wrapText="1"/>
    </xf>
    <xf numFmtId="0" fontId="13" fillId="0" borderId="15" xfId="0" applyFont="1" applyBorder="1"/>
    <xf numFmtId="164" fontId="13" fillId="0" borderId="15" xfId="0" applyNumberFormat="1" applyFont="1" applyBorder="1"/>
    <xf numFmtId="0" fontId="49" fillId="18" borderId="103" xfId="0" applyFont="1" applyFill="1" applyBorder="1" applyAlignment="1">
      <alignment horizontal="center" vertical="center" wrapText="1"/>
    </xf>
    <xf numFmtId="164" fontId="12" fillId="0" borderId="104" xfId="0" applyNumberFormat="1" applyFont="1" applyBorder="1"/>
    <xf numFmtId="164" fontId="4" fillId="0" borderId="104" xfId="0" applyNumberFormat="1" applyFont="1" applyBorder="1" applyAlignment="1">
      <alignment vertical="center"/>
    </xf>
    <xf numFmtId="164" fontId="4" fillId="0" borderId="106" xfId="0" applyNumberFormat="1" applyFont="1" applyBorder="1" applyAlignment="1">
      <alignment vertical="center"/>
    </xf>
    <xf numFmtId="164" fontId="4" fillId="0" borderId="109" xfId="0" applyNumberFormat="1" applyFont="1" applyBorder="1" applyAlignment="1">
      <alignment vertical="center"/>
    </xf>
    <xf numFmtId="164" fontId="12" fillId="0" borderId="111" xfId="0" applyNumberFormat="1" applyFont="1" applyBorder="1"/>
    <xf numFmtId="0" fontId="12" fillId="0" borderId="117" xfId="0" applyFont="1" applyBorder="1" applyAlignment="1">
      <alignment horizontal="left" vertical="center"/>
    </xf>
    <xf numFmtId="0" fontId="12" fillId="0" borderId="118" xfId="0" applyFont="1" applyBorder="1" applyAlignment="1">
      <alignment horizontal="left" vertical="center"/>
    </xf>
    <xf numFmtId="164" fontId="4" fillId="0" borderId="121" xfId="0" applyNumberFormat="1" applyFont="1" applyBorder="1" applyAlignment="1">
      <alignment vertical="center"/>
    </xf>
    <xf numFmtId="0" fontId="56" fillId="0" borderId="113" xfId="0" applyFont="1" applyBorder="1" applyAlignment="1">
      <alignment horizontal="left" vertical="center"/>
    </xf>
    <xf numFmtId="164" fontId="12" fillId="0" borderId="114" xfId="0" applyNumberFormat="1" applyFont="1" applyBorder="1"/>
    <xf numFmtId="0" fontId="56" fillId="0" borderId="105" xfId="0" applyFont="1" applyBorder="1" applyAlignment="1">
      <alignment horizontal="left" vertical="center"/>
    </xf>
    <xf numFmtId="0" fontId="56" fillId="0" borderId="107" xfId="0" applyFont="1" applyBorder="1" applyAlignment="1">
      <alignment horizontal="left" vertical="center"/>
    </xf>
    <xf numFmtId="164" fontId="12" fillId="0" borderId="108" xfId="0" applyNumberFormat="1" applyFont="1" applyBorder="1"/>
    <xf numFmtId="0" fontId="56" fillId="0" borderId="110" xfId="0" applyFont="1" applyBorder="1" applyAlignment="1">
      <alignment horizontal="left" vertical="center"/>
    </xf>
    <xf numFmtId="0" fontId="59" fillId="0" borderId="0" xfId="0" applyFont="1"/>
    <xf numFmtId="0" fontId="29" fillId="0" borderId="0" xfId="0" applyFont="1" applyAlignment="1">
      <alignment wrapText="1"/>
    </xf>
    <xf numFmtId="0" fontId="55" fillId="18" borderId="0" xfId="0" applyFont="1" applyFill="1" applyAlignment="1">
      <alignment wrapText="1"/>
    </xf>
    <xf numFmtId="0" fontId="0" fillId="0" borderId="104" xfId="0" applyBorder="1"/>
    <xf numFmtId="0" fontId="12" fillId="0" borderId="119" xfId="0" applyFont="1" applyBorder="1" applyAlignment="1">
      <alignment vertical="center"/>
    </xf>
    <xf numFmtId="0" fontId="48" fillId="0" borderId="92" xfId="0" applyFont="1" applyBorder="1" applyAlignment="1">
      <alignment horizontal="center" vertical="center" wrapText="1"/>
    </xf>
    <xf numFmtId="0" fontId="49" fillId="18" borderId="98" xfId="0" applyFont="1" applyFill="1" applyBorder="1" applyAlignment="1">
      <alignment horizontal="center" vertical="center" wrapText="1"/>
    </xf>
    <xf numFmtId="0" fontId="49" fillId="18" borderId="84" xfId="0" applyFont="1" applyFill="1" applyBorder="1" applyAlignment="1">
      <alignment horizontal="center" vertical="center" wrapText="1"/>
    </xf>
    <xf numFmtId="0" fontId="49" fillId="18" borderId="99" xfId="0" applyFont="1" applyFill="1" applyBorder="1" applyAlignment="1">
      <alignment horizontal="center" vertical="center" wrapText="1"/>
    </xf>
    <xf numFmtId="0" fontId="55" fillId="18" borderId="0" xfId="0" applyFont="1" applyFill="1"/>
    <xf numFmtId="0" fontId="26" fillId="0" borderId="0" xfId="0" applyFont="1" applyAlignment="1">
      <alignment vertical="top" wrapText="1"/>
    </xf>
    <xf numFmtId="0" fontId="25" fillId="0" borderId="15" xfId="0" applyFont="1" applyBorder="1" applyAlignment="1">
      <alignment horizontal="left" vertical="top"/>
    </xf>
    <xf numFmtId="2" fontId="62" fillId="0" borderId="85" xfId="0" applyNumberFormat="1" applyFont="1" applyBorder="1"/>
    <xf numFmtId="164" fontId="64" fillId="0" borderId="121" xfId="0" applyNumberFormat="1" applyFont="1" applyBorder="1" applyAlignment="1">
      <alignment vertical="center"/>
    </xf>
    <xf numFmtId="0" fontId="66" fillId="0" borderId="15" xfId="0" applyFont="1" applyBorder="1" applyAlignment="1">
      <alignment horizontal="left" vertical="top"/>
    </xf>
    <xf numFmtId="0" fontId="68" fillId="0" borderId="0" xfId="0" applyFont="1" applyAlignment="1">
      <alignment horizontal="left" vertical="center"/>
    </xf>
    <xf numFmtId="0" fontId="49" fillId="18" borderId="133" xfId="0" applyFont="1" applyFill="1" applyBorder="1"/>
    <xf numFmtId="0" fontId="0" fillId="0" borderId="134" xfId="0" applyBorder="1"/>
    <xf numFmtId="0" fontId="49" fillId="18" borderId="135" xfId="0" applyFont="1" applyFill="1" applyBorder="1"/>
    <xf numFmtId="0" fontId="0" fillId="0" borderId="128" xfId="0" applyBorder="1" applyAlignment="1">
      <alignment horizontal="left"/>
    </xf>
    <xf numFmtId="0" fontId="49" fillId="18" borderId="136" xfId="0" applyFont="1" applyFill="1" applyBorder="1"/>
    <xf numFmtId="3" fontId="27" fillId="0" borderId="137" xfId="0" applyNumberFormat="1" applyFont="1" applyBorder="1" applyAlignment="1">
      <alignment horizontal="center"/>
    </xf>
    <xf numFmtId="3" fontId="27" fillId="0" borderId="138" xfId="0" applyNumberFormat="1" applyFont="1" applyBorder="1" applyAlignment="1">
      <alignment horizontal="center"/>
    </xf>
    <xf numFmtId="3" fontId="27" fillId="0" borderId="139" xfId="0" applyNumberFormat="1" applyFont="1" applyBorder="1" applyAlignment="1">
      <alignment horizontal="center"/>
    </xf>
    <xf numFmtId="0" fontId="27" fillId="0" borderId="140" xfId="0" applyFont="1" applyBorder="1"/>
    <xf numFmtId="0" fontId="0" fillId="0" borderId="93" xfId="0" applyBorder="1"/>
    <xf numFmtId="0" fontId="0" fillId="0" borderId="116" xfId="0" applyBorder="1"/>
    <xf numFmtId="0" fontId="27" fillId="0" borderId="141" xfId="0" applyFont="1" applyBorder="1"/>
    <xf numFmtId="0" fontId="0" fillId="0" borderId="90" xfId="0" applyBorder="1"/>
    <xf numFmtId="0" fontId="27" fillId="0" borderId="142" xfId="0" applyFont="1" applyBorder="1"/>
    <xf numFmtId="0" fontId="0" fillId="0" borderId="57" xfId="0" applyBorder="1"/>
    <xf numFmtId="0" fontId="0" fillId="0" borderId="91" xfId="0" applyBorder="1"/>
    <xf numFmtId="0" fontId="55" fillId="18" borderId="92" xfId="0" applyFont="1" applyFill="1" applyBorder="1" applyAlignment="1">
      <alignment horizontal="center" vertical="center"/>
    </xf>
    <xf numFmtId="0" fontId="55" fillId="18" borderId="94" xfId="0" applyFont="1" applyFill="1" applyBorder="1" applyAlignment="1">
      <alignment horizontal="center" vertical="center"/>
    </xf>
    <xf numFmtId="0" fontId="48" fillId="0" borderId="15" xfId="0" applyFont="1" applyBorder="1" applyAlignment="1">
      <alignment horizontal="center" vertical="center" wrapText="1"/>
    </xf>
    <xf numFmtId="0" fontId="52" fillId="0" borderId="15" xfId="0" applyFont="1" applyBorder="1" applyAlignment="1">
      <alignment wrapText="1"/>
    </xf>
    <xf numFmtId="0" fontId="6" fillId="0" borderId="15" xfId="0" applyFont="1" applyBorder="1" applyAlignment="1">
      <alignment horizontal="left" vertical="center"/>
    </xf>
    <xf numFmtId="0" fontId="49" fillId="19" borderId="121" xfId="0" applyFont="1" applyFill="1" applyBorder="1" applyAlignment="1">
      <alignment horizontal="center" vertical="center"/>
    </xf>
    <xf numFmtId="164" fontId="48" fillId="19" borderId="145" xfId="0" applyNumberFormat="1" applyFont="1" applyFill="1" applyBorder="1" applyAlignment="1">
      <alignment horizontal="right" vertical="center"/>
    </xf>
    <xf numFmtId="164" fontId="48" fillId="19" borderId="146" xfId="0" applyNumberFormat="1" applyFont="1" applyFill="1" applyBorder="1" applyAlignment="1">
      <alignment horizontal="right" vertical="center"/>
    </xf>
    <xf numFmtId="164" fontId="48" fillId="19" borderId="121" xfId="0" applyNumberFormat="1" applyFont="1" applyFill="1" applyBorder="1" applyAlignment="1">
      <alignment horizontal="right" vertical="center"/>
    </xf>
    <xf numFmtId="165" fontId="10" fillId="0" borderId="15" xfId="0" applyNumberFormat="1" applyFont="1" applyBorder="1" applyAlignment="1">
      <alignment horizontal="left" vertical="center"/>
    </xf>
    <xf numFmtId="165" fontId="10" fillId="2" borderId="15" xfId="0" applyNumberFormat="1" applyFont="1" applyFill="1" applyBorder="1" applyAlignment="1">
      <alignment horizontal="left" vertical="center"/>
    </xf>
    <xf numFmtId="0" fontId="6" fillId="0" borderId="16" xfId="0" applyFont="1" applyBorder="1" applyAlignment="1">
      <alignment horizontal="center" vertical="center"/>
    </xf>
    <xf numFmtId="164" fontId="6" fillId="0" borderId="16" xfId="0" applyNumberFormat="1" applyFont="1" applyBorder="1" applyAlignment="1">
      <alignment horizontal="center" vertical="center"/>
    </xf>
    <xf numFmtId="0" fontId="69" fillId="0" borderId="15" xfId="3" applyAlignment="1">
      <alignment horizontal="left" vertical="top"/>
    </xf>
    <xf numFmtId="0" fontId="69" fillId="0" borderId="104" xfId="3" applyBorder="1" applyAlignment="1">
      <alignment horizontal="left" vertical="top"/>
    </xf>
    <xf numFmtId="0" fontId="70" fillId="0" borderId="104" xfId="3" applyFont="1" applyBorder="1" applyAlignment="1" applyProtection="1">
      <alignment horizontal="left" vertical="center"/>
      <protection locked="0"/>
    </xf>
    <xf numFmtId="0" fontId="70" fillId="0" borderId="104" xfId="3" applyFont="1" applyBorder="1" applyAlignment="1" applyProtection="1">
      <alignment horizontal="right" vertical="center"/>
      <protection locked="0"/>
    </xf>
    <xf numFmtId="0" fontId="70" fillId="0" borderId="104" xfId="3" applyFont="1" applyBorder="1" applyAlignment="1" applyProtection="1">
      <alignment horizontal="left" vertical="top" wrapText="1"/>
      <protection locked="0"/>
    </xf>
    <xf numFmtId="164" fontId="70" fillId="0" borderId="104" xfId="3" applyNumberFormat="1" applyFont="1" applyBorder="1" applyAlignment="1" applyProtection="1">
      <alignment horizontal="right" vertical="center"/>
      <protection hidden="1"/>
    </xf>
    <xf numFmtId="49" fontId="70" fillId="0" borderId="104" xfId="3" applyNumberFormat="1" applyFont="1" applyBorder="1" applyAlignment="1" applyProtection="1">
      <alignment horizontal="left" vertical="top" wrapText="1"/>
      <protection locked="0"/>
    </xf>
    <xf numFmtId="0" fontId="6" fillId="0" borderId="104" xfId="0" applyFont="1" applyBorder="1" applyAlignment="1">
      <alignment horizontal="left" vertical="top"/>
    </xf>
    <xf numFmtId="0" fontId="10" fillId="0" borderId="104" xfId="0" applyFont="1" applyBorder="1" applyAlignment="1">
      <alignment horizontal="left" vertical="center"/>
    </xf>
    <xf numFmtId="0" fontId="10" fillId="0" borderId="104" xfId="0" applyFont="1" applyBorder="1" applyAlignment="1">
      <alignment horizontal="right" vertical="center"/>
    </xf>
    <xf numFmtId="49" fontId="10" fillId="0" borderId="104" xfId="0" applyNumberFormat="1" applyFont="1" applyBorder="1" applyAlignment="1">
      <alignment horizontal="left" vertical="top" wrapText="1"/>
    </xf>
    <xf numFmtId="164" fontId="10" fillId="0" borderId="104" xfId="0" applyNumberFormat="1" applyFont="1" applyBorder="1" applyAlignment="1">
      <alignment horizontal="right" vertical="center"/>
    </xf>
    <xf numFmtId="165" fontId="10" fillId="0" borderId="104" xfId="0" applyNumberFormat="1" applyFont="1" applyBorder="1" applyAlignment="1">
      <alignment horizontal="left" vertical="center"/>
    </xf>
    <xf numFmtId="165" fontId="10" fillId="2" borderId="104" xfId="0" applyNumberFormat="1" applyFont="1" applyFill="1" applyBorder="1" applyAlignment="1">
      <alignment horizontal="left" vertical="center"/>
    </xf>
    <xf numFmtId="164" fontId="6" fillId="0" borderId="104" xfId="0" applyNumberFormat="1" applyFont="1" applyBorder="1" applyAlignment="1">
      <alignment horizontal="left" vertical="top"/>
    </xf>
    <xf numFmtId="0" fontId="71" fillId="0" borderId="147" xfId="3" applyFont="1" applyBorder="1" applyAlignment="1" applyProtection="1">
      <alignment horizontal="center" vertical="center"/>
      <protection hidden="1"/>
    </xf>
    <xf numFmtId="0" fontId="11" fillId="0" borderId="147" xfId="0" applyFont="1" applyBorder="1" applyAlignment="1">
      <alignment horizontal="center" vertical="center"/>
    </xf>
    <xf numFmtId="165" fontId="10" fillId="0" borderId="117" xfId="0" applyNumberFormat="1" applyFont="1" applyBorder="1" applyAlignment="1">
      <alignment horizontal="left" vertical="center"/>
    </xf>
    <xf numFmtId="0" fontId="70" fillId="0" borderId="113" xfId="3" applyFont="1" applyBorder="1" applyAlignment="1" applyProtection="1">
      <alignment horizontal="left" vertical="center"/>
      <protection locked="0"/>
    </xf>
    <xf numFmtId="0" fontId="70" fillId="0" borderId="114" xfId="3" applyFont="1" applyBorder="1" applyAlignment="1" applyProtection="1">
      <alignment horizontal="left" vertical="center"/>
      <protection locked="0"/>
    </xf>
    <xf numFmtId="0" fontId="70" fillId="0" borderId="114" xfId="3" applyFont="1" applyBorder="1" applyAlignment="1" applyProtection="1">
      <alignment horizontal="right" vertical="center"/>
      <protection locked="0"/>
    </xf>
    <xf numFmtId="0" fontId="70" fillId="0" borderId="114" xfId="3" applyFont="1" applyBorder="1" applyAlignment="1" applyProtection="1">
      <alignment horizontal="left" vertical="top" wrapText="1"/>
      <protection locked="0"/>
    </xf>
    <xf numFmtId="164" fontId="70" fillId="0" borderId="114" xfId="3" applyNumberFormat="1" applyFont="1" applyBorder="1" applyAlignment="1" applyProtection="1">
      <alignment horizontal="right" vertical="center"/>
      <protection hidden="1"/>
    </xf>
    <xf numFmtId="164" fontId="70" fillId="0" borderId="115" xfId="3" applyNumberFormat="1" applyFont="1" applyBorder="1" applyAlignment="1" applyProtection="1">
      <alignment horizontal="right" vertical="center"/>
      <protection hidden="1"/>
    </xf>
    <xf numFmtId="0" fontId="70" fillId="0" borderId="105" xfId="3" applyFont="1" applyBorder="1" applyAlignment="1" applyProtection="1">
      <alignment horizontal="left" vertical="center"/>
      <protection locked="0"/>
    </xf>
    <xf numFmtId="164" fontId="70" fillId="0" borderId="106" xfId="3" applyNumberFormat="1" applyFont="1" applyBorder="1" applyAlignment="1" applyProtection="1">
      <alignment horizontal="right" vertical="center"/>
      <protection hidden="1"/>
    </xf>
    <xf numFmtId="0" fontId="10" fillId="0" borderId="105" xfId="0" applyFont="1" applyBorder="1" applyAlignment="1">
      <alignment horizontal="left" vertical="center"/>
    </xf>
    <xf numFmtId="164" fontId="10" fillId="0" borderId="106" xfId="0" applyNumberFormat="1" applyFont="1" applyBorder="1" applyAlignment="1">
      <alignment horizontal="right" vertical="center"/>
    </xf>
    <xf numFmtId="0" fontId="10" fillId="0" borderId="107" xfId="0" applyFont="1" applyBorder="1" applyAlignment="1">
      <alignment horizontal="left" vertical="center"/>
    </xf>
    <xf numFmtId="0" fontId="70" fillId="0" borderId="108" xfId="3" applyFont="1" applyBorder="1" applyAlignment="1" applyProtection="1">
      <alignment horizontal="left" vertical="center"/>
      <protection locked="0"/>
    </xf>
    <xf numFmtId="0" fontId="47" fillId="0" borderId="108" xfId="0" applyFont="1" applyBorder="1" applyAlignment="1">
      <alignment horizontal="left" vertical="center"/>
    </xf>
    <xf numFmtId="0" fontId="10" fillId="0" borderId="108" xfId="0" applyFont="1" applyBorder="1" applyAlignment="1">
      <alignment horizontal="left" vertical="center"/>
    </xf>
    <xf numFmtId="0" fontId="10" fillId="0" borderId="108" xfId="0" applyFont="1" applyBorder="1" applyAlignment="1">
      <alignment horizontal="right" vertical="center"/>
    </xf>
    <xf numFmtId="49" fontId="10" fillId="0" borderId="108" xfId="0" applyNumberFormat="1" applyFont="1" applyBorder="1" applyAlignment="1">
      <alignment horizontal="left" vertical="top" wrapText="1"/>
    </xf>
    <xf numFmtId="164" fontId="10" fillId="0" borderId="108" xfId="0" applyNumberFormat="1" applyFont="1" applyBorder="1" applyAlignment="1">
      <alignment horizontal="right" vertical="center"/>
    </xf>
    <xf numFmtId="164" fontId="10" fillId="0" borderId="109" xfId="0" applyNumberFormat="1" applyFont="1" applyBorder="1" applyAlignment="1">
      <alignment horizontal="right" vertical="center"/>
    </xf>
    <xf numFmtId="164" fontId="53" fillId="0" borderId="0" xfId="0" applyNumberFormat="1" applyFont="1" applyAlignment="1">
      <alignment horizontal="left" vertical="center"/>
    </xf>
    <xf numFmtId="0" fontId="49" fillId="18" borderId="5" xfId="0" applyFont="1" applyFill="1" applyBorder="1" applyAlignment="1">
      <alignment horizontal="center" vertical="center" wrapText="1"/>
    </xf>
    <xf numFmtId="0" fontId="49" fillId="18" borderId="6" xfId="0" applyFont="1" applyFill="1" applyBorder="1" applyAlignment="1">
      <alignment horizontal="center" vertical="center" wrapText="1"/>
    </xf>
    <xf numFmtId="0" fontId="48" fillId="18" borderId="10" xfId="0" applyFont="1" applyFill="1" applyBorder="1" applyAlignment="1">
      <alignment horizontal="center" vertical="center" wrapText="1"/>
    </xf>
    <xf numFmtId="0" fontId="49" fillId="18" borderId="32" xfId="0" applyFont="1" applyFill="1" applyBorder="1" applyAlignment="1">
      <alignment horizontal="center" vertical="center" wrapText="1"/>
    </xf>
    <xf numFmtId="0" fontId="48" fillId="18" borderId="11" xfId="0" applyFont="1" applyFill="1" applyBorder="1" applyAlignment="1">
      <alignment horizontal="center" vertical="center" wrapText="1"/>
    </xf>
    <xf numFmtId="0" fontId="6" fillId="0" borderId="123" xfId="0" applyFont="1" applyBorder="1" applyAlignment="1">
      <alignment horizontal="left" vertical="top"/>
    </xf>
    <xf numFmtId="0" fontId="69" fillId="0" borderId="117" xfId="3" applyBorder="1" applyAlignment="1">
      <alignment horizontal="left" vertical="top"/>
    </xf>
    <xf numFmtId="0" fontId="0" fillId="0" borderId="117" xfId="0" applyBorder="1"/>
    <xf numFmtId="0" fontId="10" fillId="0" borderId="148" xfId="0" applyFont="1" applyBorder="1" applyAlignment="1">
      <alignment horizontal="left" vertical="center"/>
    </xf>
    <xf numFmtId="0" fontId="70" fillId="0" borderId="149" xfId="3" applyFont="1" applyBorder="1" applyAlignment="1" applyProtection="1">
      <alignment horizontal="left" vertical="center"/>
      <protection locked="0"/>
    </xf>
    <xf numFmtId="0" fontId="10" fillId="0" borderId="149" xfId="0" applyFont="1" applyBorder="1" applyAlignment="1">
      <alignment horizontal="left" vertical="center"/>
    </xf>
    <xf numFmtId="0" fontId="10" fillId="0" borderId="149" xfId="0" applyFont="1" applyBorder="1" applyAlignment="1">
      <alignment horizontal="right" vertical="center"/>
    </xf>
    <xf numFmtId="49" fontId="10" fillId="0" borderId="149" xfId="0" applyNumberFormat="1" applyFont="1" applyBorder="1" applyAlignment="1">
      <alignment horizontal="left" vertical="top" wrapText="1"/>
    </xf>
    <xf numFmtId="164" fontId="10" fillId="0" borderId="149" xfId="0" applyNumberFormat="1" applyFont="1" applyBorder="1" applyAlignment="1">
      <alignment horizontal="right" vertical="center"/>
    </xf>
    <xf numFmtId="164" fontId="10" fillId="0" borderId="150" xfId="0" applyNumberFormat="1" applyFont="1" applyBorder="1" applyAlignment="1">
      <alignment horizontal="right" vertical="center"/>
    </xf>
    <xf numFmtId="0" fontId="70" fillId="0" borderId="107" xfId="3" applyFont="1" applyBorder="1" applyAlignment="1" applyProtection="1">
      <alignment horizontal="left" vertical="center"/>
      <protection locked="0"/>
    </xf>
    <xf numFmtId="0" fontId="70" fillId="0" borderId="108" xfId="3" applyFont="1" applyBorder="1" applyAlignment="1" applyProtection="1">
      <alignment horizontal="right" vertical="center"/>
      <protection locked="0"/>
    </xf>
    <xf numFmtId="49" fontId="70" fillId="0" borderId="108" xfId="3" applyNumberFormat="1" applyFont="1" applyBorder="1" applyAlignment="1" applyProtection="1">
      <alignment horizontal="left" vertical="top" wrapText="1"/>
      <protection locked="0"/>
    </xf>
    <xf numFmtId="0" fontId="69" fillId="0" borderId="124" xfId="3" applyBorder="1" applyAlignment="1">
      <alignment horizontal="left" vertical="top"/>
    </xf>
    <xf numFmtId="0" fontId="69" fillId="0" borderId="149" xfId="3" applyBorder="1" applyAlignment="1">
      <alignment horizontal="left" vertical="top"/>
    </xf>
    <xf numFmtId="3" fontId="0" fillId="0" borderId="130" xfId="0" applyNumberFormat="1" applyBorder="1" applyAlignment="1">
      <alignment horizontal="left"/>
    </xf>
    <xf numFmtId="3" fontId="47" fillId="0" borderId="85" xfId="0" applyNumberFormat="1" applyFont="1" applyBorder="1"/>
    <xf numFmtId="3" fontId="70" fillId="0" borderId="114" xfId="3" applyNumberFormat="1" applyFont="1" applyBorder="1" applyAlignment="1" applyProtection="1">
      <alignment horizontal="right" vertical="center"/>
      <protection locked="0"/>
    </xf>
    <xf numFmtId="3" fontId="70" fillId="0" borderId="104" xfId="3" applyNumberFormat="1" applyFont="1" applyBorder="1" applyAlignment="1" applyProtection="1">
      <alignment horizontal="right" vertical="center"/>
      <protection locked="0"/>
    </xf>
    <xf numFmtId="3" fontId="70" fillId="0" borderId="108" xfId="3" applyNumberFormat="1" applyFont="1" applyBorder="1" applyAlignment="1" applyProtection="1">
      <alignment horizontal="right" vertical="center"/>
      <protection locked="0"/>
    </xf>
    <xf numFmtId="0" fontId="73" fillId="0" borderId="0" xfId="0" applyFont="1" applyAlignment="1">
      <alignment horizontal="left" vertical="center"/>
    </xf>
    <xf numFmtId="0" fontId="49" fillId="19" borderId="85" xfId="0" applyFont="1" applyFill="1" applyBorder="1" applyAlignment="1">
      <alignment horizontal="center" vertical="center" wrapText="1"/>
    </xf>
    <xf numFmtId="0" fontId="10" fillId="0" borderId="152" xfId="0" applyFont="1" applyBorder="1" applyAlignment="1">
      <alignment horizontal="left" vertical="center"/>
    </xf>
    <xf numFmtId="0" fontId="10" fillId="0" borderId="153" xfId="0" applyFont="1" applyBorder="1" applyAlignment="1">
      <alignment horizontal="right" vertical="center"/>
    </xf>
    <xf numFmtId="0" fontId="10" fillId="0" borderId="153" xfId="0" applyFont="1" applyBorder="1" applyAlignment="1">
      <alignment horizontal="left" vertical="center"/>
    </xf>
    <xf numFmtId="0" fontId="10" fillId="0" borderId="134" xfId="0" applyFont="1" applyBorder="1" applyAlignment="1">
      <alignment horizontal="left" vertical="center"/>
    </xf>
    <xf numFmtId="0" fontId="10" fillId="0" borderId="127" xfId="0" applyFont="1" applyBorder="1" applyAlignment="1">
      <alignment horizontal="left" vertical="center"/>
    </xf>
    <xf numFmtId="0" fontId="10" fillId="0" borderId="154" xfId="0" applyFont="1" applyBorder="1" applyAlignment="1">
      <alignment horizontal="right" vertical="center"/>
    </xf>
    <xf numFmtId="0" fontId="10" fillId="0" borderId="154" xfId="0" applyFont="1" applyBorder="1" applyAlignment="1">
      <alignment horizontal="left" vertical="center"/>
    </xf>
    <xf numFmtId="0" fontId="10" fillId="0" borderId="128" xfId="0" applyFont="1" applyBorder="1" applyAlignment="1">
      <alignment horizontal="left" vertical="center"/>
    </xf>
    <xf numFmtId="0" fontId="10" fillId="0" borderId="129" xfId="0" applyFont="1" applyBorder="1" applyAlignment="1">
      <alignment horizontal="left" vertical="center"/>
    </xf>
    <xf numFmtId="0" fontId="10" fillId="0" borderId="155" xfId="0" applyFont="1" applyBorder="1" applyAlignment="1">
      <alignment horizontal="right" vertical="center"/>
    </xf>
    <xf numFmtId="0" fontId="10" fillId="0" borderId="155" xfId="0" applyFont="1" applyBorder="1" applyAlignment="1">
      <alignment horizontal="left" vertical="center"/>
    </xf>
    <xf numFmtId="0" fontId="10" fillId="0" borderId="130" xfId="0" applyFont="1" applyBorder="1" applyAlignment="1">
      <alignment horizontal="left" vertical="center"/>
    </xf>
    <xf numFmtId="0" fontId="27" fillId="21" borderId="102" xfId="0" applyFont="1" applyFill="1" applyBorder="1" applyAlignment="1">
      <alignment horizontal="left" vertical="top"/>
    </xf>
    <xf numFmtId="169" fontId="70" fillId="0" borderId="114" xfId="3" applyNumberFormat="1" applyFont="1" applyBorder="1" applyAlignment="1" applyProtection="1">
      <alignment horizontal="right" vertical="center"/>
      <protection locked="0"/>
    </xf>
    <xf numFmtId="169" fontId="70" fillId="0" borderId="104" xfId="3" applyNumberFormat="1" applyFont="1" applyBorder="1" applyAlignment="1" applyProtection="1">
      <alignment horizontal="right" vertical="center"/>
      <protection locked="0"/>
    </xf>
    <xf numFmtId="169" fontId="70" fillId="0" borderId="108" xfId="3" applyNumberFormat="1" applyFont="1" applyBorder="1" applyAlignment="1" applyProtection="1">
      <alignment horizontal="right" vertical="center"/>
      <protection locked="0"/>
    </xf>
    <xf numFmtId="0" fontId="66" fillId="0" borderId="15" xfId="0" applyFont="1" applyBorder="1" applyAlignment="1">
      <alignment vertical="top" wrapText="1"/>
    </xf>
    <xf numFmtId="0" fontId="66" fillId="0" borderId="90" xfId="0" applyFont="1" applyBorder="1" applyAlignment="1">
      <alignment vertical="top" wrapText="1"/>
    </xf>
    <xf numFmtId="0" fontId="26" fillId="0" borderId="0" xfId="0" applyFont="1" applyAlignment="1">
      <alignment vertical="top" wrapText="1"/>
    </xf>
    <xf numFmtId="0" fontId="0" fillId="0" borderId="0" xfId="0"/>
    <xf numFmtId="0" fontId="63" fillId="0" borderId="0" xfId="0" applyFont="1" applyAlignment="1">
      <alignment horizontal="right" vertical="top" wrapText="1"/>
    </xf>
    <xf numFmtId="0" fontId="27" fillId="0" borderId="15" xfId="0" applyFont="1" applyBorder="1" applyAlignment="1">
      <alignment horizontal="center" vertical="center" wrapText="1"/>
    </xf>
    <xf numFmtId="0" fontId="26" fillId="0" borderId="15" xfId="0" applyFont="1" applyBorder="1" applyAlignment="1">
      <alignment horizontal="left" vertical="top" wrapText="1"/>
    </xf>
    <xf numFmtId="0" fontId="4" fillId="0" borderId="0" xfId="0" applyFont="1" applyAlignment="1">
      <alignment vertical="top" wrapText="1"/>
    </xf>
    <xf numFmtId="0" fontId="66" fillId="0" borderId="15" xfId="0" applyFont="1" applyBorder="1" applyAlignment="1">
      <alignment horizontal="left" vertical="top" wrapText="1"/>
    </xf>
    <xf numFmtId="0" fontId="66" fillId="0" borderId="57" xfId="0" applyFont="1" applyBorder="1" applyAlignment="1">
      <alignment horizontal="left" vertical="top" wrapText="1"/>
    </xf>
    <xf numFmtId="0" fontId="49" fillId="18" borderId="8" xfId="0" applyFont="1" applyFill="1" applyBorder="1" applyAlignment="1">
      <alignment horizontal="center" vertical="center" wrapText="1"/>
    </xf>
    <xf numFmtId="0" fontId="50" fillId="18" borderId="14" xfId="0" applyFont="1" applyFill="1" applyBorder="1"/>
    <xf numFmtId="0" fontId="49" fillId="18" borderId="9" xfId="0" applyFont="1" applyFill="1" applyBorder="1" applyAlignment="1">
      <alignment horizontal="center" vertical="center" wrapText="1"/>
    </xf>
    <xf numFmtId="0" fontId="50" fillId="18" borderId="15" xfId="0" applyFont="1" applyFill="1" applyBorder="1"/>
    <xf numFmtId="0" fontId="48" fillId="18" borderId="11" xfId="0" applyFont="1" applyFill="1" applyBorder="1" applyAlignment="1">
      <alignment horizontal="center" vertical="center" wrapText="1"/>
    </xf>
    <xf numFmtId="0" fontId="50" fillId="18" borderId="16" xfId="0" applyFont="1" applyFill="1" applyBorder="1"/>
    <xf numFmtId="0" fontId="51" fillId="18" borderId="11" xfId="0" applyFont="1" applyFill="1" applyBorder="1" applyAlignment="1">
      <alignment horizontal="center" vertical="center" wrapText="1"/>
    </xf>
    <xf numFmtId="0" fontId="50" fillId="18" borderId="17" xfId="0" applyFont="1" applyFill="1" applyBorder="1"/>
    <xf numFmtId="0" fontId="51" fillId="18" borderId="95" xfId="0" applyFont="1" applyFill="1" applyBorder="1" applyAlignment="1">
      <alignment horizontal="center" vertical="center" wrapText="1"/>
    </xf>
    <xf numFmtId="0" fontId="50" fillId="18" borderId="151" xfId="0" applyFont="1" applyFill="1" applyBorder="1"/>
    <xf numFmtId="0" fontId="49" fillId="18" borderId="100" xfId="0" applyFont="1" applyFill="1" applyBorder="1" applyAlignment="1">
      <alignment horizontal="center" vertical="center" wrapText="1"/>
    </xf>
    <xf numFmtId="0" fontId="50" fillId="18" borderId="101" xfId="0" applyFont="1" applyFill="1" applyBorder="1"/>
    <xf numFmtId="0" fontId="49" fillId="19" borderId="97" xfId="0" applyFont="1" applyFill="1" applyBorder="1" applyAlignment="1">
      <alignment horizontal="center" vertical="center" wrapText="1"/>
    </xf>
    <xf numFmtId="0" fontId="50" fillId="18" borderId="87" xfId="0" applyFont="1" applyFill="1" applyBorder="1"/>
    <xf numFmtId="0" fontId="50" fillId="18" borderId="88" xfId="0" applyFont="1" applyFill="1" applyBorder="1"/>
    <xf numFmtId="0" fontId="49" fillId="18" borderId="7" xfId="0" applyFont="1" applyFill="1" applyBorder="1" applyAlignment="1">
      <alignment horizontal="center" vertical="center" wrapText="1"/>
    </xf>
    <xf numFmtId="0" fontId="50" fillId="18" borderId="13" xfId="0" applyFont="1" applyFill="1" applyBorder="1"/>
    <xf numFmtId="0" fontId="49" fillId="0" borderId="45" xfId="0" applyFont="1" applyBorder="1" applyAlignment="1">
      <alignment horizontal="center" vertical="center" wrapText="1"/>
    </xf>
    <xf numFmtId="0" fontId="50" fillId="0" borderId="47" xfId="0" applyFont="1" applyBorder="1"/>
    <xf numFmtId="0" fontId="49" fillId="18" borderId="86" xfId="0" applyFont="1" applyFill="1" applyBorder="1" applyAlignment="1">
      <alignment horizontal="center" vertical="center" wrapText="1"/>
    </xf>
    <xf numFmtId="0" fontId="50" fillId="18" borderId="89" xfId="0" applyFont="1" applyFill="1" applyBorder="1"/>
    <xf numFmtId="0" fontId="49" fillId="18" borderId="87" xfId="0" applyFont="1" applyFill="1" applyBorder="1" applyAlignment="1">
      <alignment horizontal="center" vertical="center" wrapText="1"/>
    </xf>
    <xf numFmtId="0" fontId="50" fillId="18" borderId="84" xfId="0" applyFont="1" applyFill="1" applyBorder="1"/>
    <xf numFmtId="0" fontId="49" fillId="18" borderId="88" xfId="0" applyFont="1" applyFill="1" applyBorder="1" applyAlignment="1">
      <alignment horizontal="center" vertical="center" wrapText="1"/>
    </xf>
    <xf numFmtId="0" fontId="50" fillId="18" borderId="99" xfId="0" applyFont="1" applyFill="1" applyBorder="1"/>
    <xf numFmtId="0" fontId="49" fillId="18" borderId="97" xfId="0" applyFont="1" applyFill="1" applyBorder="1" applyAlignment="1">
      <alignment horizontal="center" vertical="center" wrapText="1"/>
    </xf>
    <xf numFmtId="0" fontId="49" fillId="19" borderId="122" xfId="0" applyFont="1" applyFill="1" applyBorder="1" applyAlignment="1">
      <alignment horizontal="center" vertical="center" wrapText="1"/>
    </xf>
    <xf numFmtId="0" fontId="50" fillId="18" borderId="92" xfId="0" applyFont="1" applyFill="1" applyBorder="1"/>
    <xf numFmtId="170" fontId="6" fillId="0" borderId="116" xfId="0" applyNumberFormat="1" applyFont="1" applyBorder="1" applyAlignment="1">
      <alignment horizontal="right" vertical="center"/>
    </xf>
    <xf numFmtId="170" fontId="8" fillId="0" borderId="90" xfId="0" applyNumberFormat="1" applyFont="1" applyBorder="1"/>
    <xf numFmtId="0" fontId="49" fillId="19" borderId="132" xfId="0" applyFont="1" applyFill="1" applyBorder="1" applyAlignment="1">
      <alignment horizontal="center" vertical="center" wrapText="1"/>
    </xf>
    <xf numFmtId="0" fontId="50" fillId="18" borderId="159" xfId="0" applyFont="1" applyFill="1" applyBorder="1"/>
    <xf numFmtId="170" fontId="6" fillId="0" borderId="101" xfId="0" applyNumberFormat="1" applyFont="1" applyBorder="1" applyAlignment="1">
      <alignment horizontal="right" vertical="center"/>
    </xf>
    <xf numFmtId="170" fontId="8" fillId="0" borderId="160" xfId="0" applyNumberFormat="1" applyFont="1" applyBorder="1"/>
    <xf numFmtId="0" fontId="53" fillId="0" borderId="0" xfId="0" applyFont="1" applyAlignment="1">
      <alignment horizontal="left" wrapText="1"/>
    </xf>
    <xf numFmtId="0" fontId="27" fillId="0" borderId="0" xfId="0" applyFont="1"/>
    <xf numFmtId="0" fontId="49" fillId="19" borderId="92" xfId="0" applyFont="1" applyFill="1" applyBorder="1" applyAlignment="1">
      <alignment horizontal="center" vertical="center" wrapText="1"/>
    </xf>
    <xf numFmtId="0" fontId="50" fillId="18" borderId="157" xfId="0" applyFont="1" applyFill="1" applyBorder="1"/>
    <xf numFmtId="168" fontId="6" fillId="0" borderId="156" xfId="0" applyNumberFormat="1" applyFont="1" applyBorder="1" applyAlignment="1">
      <alignment horizontal="right" vertical="center"/>
    </xf>
    <xf numFmtId="168" fontId="8" fillId="0" borderId="158" xfId="0" applyNumberFormat="1" applyFont="1" applyBorder="1"/>
    <xf numFmtId="2" fontId="72" fillId="18" borderId="144" xfId="0" applyNumberFormat="1" applyFont="1" applyFill="1" applyBorder="1" applyAlignment="1">
      <alignment horizontal="left" vertical="center"/>
    </xf>
    <xf numFmtId="2" fontId="72" fillId="18" borderId="143" xfId="0" applyNumberFormat="1" applyFont="1" applyFill="1" applyBorder="1" applyAlignment="1">
      <alignment horizontal="left" vertical="center"/>
    </xf>
    <xf numFmtId="2" fontId="72" fillId="18" borderId="96" xfId="0" applyNumberFormat="1" applyFont="1" applyFill="1" applyBorder="1" applyAlignment="1">
      <alignment horizontal="left" vertical="center"/>
    </xf>
    <xf numFmtId="0" fontId="55" fillId="18" borderId="131" xfId="0" applyFont="1" applyFill="1" applyBorder="1" applyAlignment="1">
      <alignment horizontal="center" vertical="center"/>
    </xf>
    <xf numFmtId="0" fontId="55" fillId="18" borderId="57" xfId="0" applyFont="1" applyFill="1" applyBorder="1" applyAlignment="1">
      <alignment horizontal="center" vertical="center"/>
    </xf>
    <xf numFmtId="0" fontId="55" fillId="18" borderId="91" xfId="0" applyFont="1" applyFill="1" applyBorder="1" applyAlignment="1">
      <alignment horizontal="center" vertical="center"/>
    </xf>
    <xf numFmtId="164" fontId="12" fillId="0" borderId="106" xfId="0" applyNumberFormat="1" applyFont="1" applyBorder="1" applyAlignment="1">
      <alignment horizontal="right" vertical="center"/>
    </xf>
    <xf numFmtId="0" fontId="49" fillId="19" borderId="85" xfId="0" applyFont="1" applyFill="1" applyBorder="1" applyAlignment="1">
      <alignment horizontal="center" vertical="center" wrapText="1"/>
    </xf>
    <xf numFmtId="0" fontId="49" fillId="19" borderId="103" xfId="0" applyFont="1" applyFill="1" applyBorder="1" applyAlignment="1">
      <alignment horizontal="center" vertical="center" wrapText="1"/>
    </xf>
    <xf numFmtId="0" fontId="60" fillId="20" borderId="86" xfId="0" applyFont="1" applyFill="1" applyBorder="1" applyAlignment="1">
      <alignment horizontal="center" vertical="center" wrapText="1"/>
    </xf>
    <xf numFmtId="0" fontId="60" fillId="20" borderId="125" xfId="0" applyFont="1" applyFill="1" applyBorder="1" applyAlignment="1">
      <alignment horizontal="center" vertical="center" wrapText="1"/>
    </xf>
    <xf numFmtId="4" fontId="62" fillId="0" borderId="88" xfId="0" applyNumberFormat="1" applyFont="1" applyBorder="1" applyAlignment="1">
      <alignment horizontal="center" vertical="center"/>
    </xf>
    <xf numFmtId="4" fontId="62" fillId="0" borderId="126" xfId="0" applyNumberFormat="1" applyFont="1" applyBorder="1" applyAlignment="1">
      <alignment horizontal="center" vertical="center"/>
    </xf>
    <xf numFmtId="0" fontId="49" fillId="19" borderId="107" xfId="0" applyFont="1" applyFill="1" applyBorder="1" applyAlignment="1">
      <alignment horizontal="center" vertical="center" wrapText="1"/>
    </xf>
    <xf numFmtId="0" fontId="49" fillId="19" borderId="108" xfId="0" applyFont="1" applyFill="1" applyBorder="1" applyAlignment="1">
      <alignment horizontal="center" vertical="center" wrapText="1"/>
    </xf>
    <xf numFmtId="164" fontId="64" fillId="0" borderId="108" xfId="0" applyNumberFormat="1" applyFont="1" applyBorder="1" applyAlignment="1">
      <alignment horizontal="center" vertical="center"/>
    </xf>
    <xf numFmtId="0" fontId="65" fillId="0" borderId="108" xfId="0" applyFont="1" applyBorder="1"/>
    <xf numFmtId="0" fontId="8" fillId="0" borderId="106" xfId="0" applyFont="1" applyBorder="1"/>
    <xf numFmtId="0" fontId="49" fillId="19" borderId="113" xfId="0" applyFont="1" applyFill="1" applyBorder="1" applyAlignment="1">
      <alignment horizontal="center" vertical="center"/>
    </xf>
    <xf numFmtId="0" fontId="49" fillId="19" borderId="114" xfId="0" applyFont="1" applyFill="1" applyBorder="1" applyAlignment="1">
      <alignment horizontal="center" vertical="center"/>
    </xf>
    <xf numFmtId="0" fontId="12" fillId="0" borderId="120" xfId="0" applyFont="1" applyBorder="1" applyAlignment="1">
      <alignment horizontal="left" vertical="center"/>
    </xf>
    <xf numFmtId="0" fontId="49" fillId="19" borderId="121" xfId="0" applyFont="1" applyFill="1" applyBorder="1" applyAlignment="1">
      <alignment horizontal="center" vertical="center" wrapText="1"/>
    </xf>
    <xf numFmtId="0" fontId="49" fillId="18" borderId="85" xfId="0" applyFont="1" applyFill="1" applyBorder="1" applyAlignment="1">
      <alignment horizontal="center" vertical="center" wrapText="1"/>
    </xf>
    <xf numFmtId="0" fontId="50" fillId="18" borderId="103" xfId="0" applyFont="1" applyFill="1" applyBorder="1" applyAlignment="1">
      <alignment wrapText="1"/>
    </xf>
    <xf numFmtId="0" fontId="49" fillId="18" borderId="96" xfId="0" applyFont="1" applyFill="1" applyBorder="1" applyAlignment="1">
      <alignment horizontal="center" vertical="center"/>
    </xf>
    <xf numFmtId="0" fontId="50" fillId="18" borderId="116" xfId="0" applyFont="1" applyFill="1" applyBorder="1"/>
    <xf numFmtId="0" fontId="49" fillId="18" borderId="85" xfId="0" applyFont="1" applyFill="1" applyBorder="1" applyAlignment="1">
      <alignment horizontal="center"/>
    </xf>
    <xf numFmtId="0" fontId="50" fillId="18" borderId="85" xfId="0" applyFont="1" applyFill="1" applyBorder="1"/>
    <xf numFmtId="164" fontId="12" fillId="0" borderId="115" xfId="0" applyNumberFormat="1" applyFont="1" applyBorder="1" applyAlignment="1">
      <alignment horizontal="right" vertical="center"/>
    </xf>
    <xf numFmtId="0" fontId="8" fillId="0" borderId="109" xfId="0" applyFont="1" applyBorder="1"/>
    <xf numFmtId="0" fontId="9" fillId="3" borderId="46" xfId="0" applyFont="1" applyFill="1" applyBorder="1" applyAlignment="1">
      <alignment horizontal="center" wrapText="1"/>
    </xf>
    <xf numFmtId="0" fontId="8" fillId="0" borderId="47" xfId="0" applyFont="1" applyBorder="1"/>
    <xf numFmtId="0" fontId="50" fillId="18" borderId="103" xfId="0" applyFont="1" applyFill="1" applyBorder="1"/>
    <xf numFmtId="0" fontId="9" fillId="3" borderId="15" xfId="0" applyFont="1" applyFill="1" applyBorder="1" applyAlignment="1">
      <alignment horizontal="center" wrapText="1"/>
    </xf>
    <xf numFmtId="0" fontId="8" fillId="0" borderId="15" xfId="0" applyFont="1" applyBorder="1"/>
    <xf numFmtId="0" fontId="50" fillId="18" borderId="85" xfId="0" applyFont="1" applyFill="1" applyBorder="1" applyAlignment="1">
      <alignment wrapText="1"/>
    </xf>
    <xf numFmtId="0" fontId="8" fillId="0" borderId="112" xfId="0" applyFont="1" applyBorder="1"/>
    <xf numFmtId="0" fontId="6" fillId="0" borderId="30" xfId="0" applyFont="1" applyBorder="1" applyAlignment="1">
      <alignment vertical="center"/>
    </xf>
    <xf numFmtId="0" fontId="8" fillId="0" borderId="31" xfId="0" applyFont="1" applyBorder="1"/>
    <xf numFmtId="0" fontId="24" fillId="0" borderId="58" xfId="0" applyFont="1" applyBorder="1" applyAlignment="1">
      <alignment horizontal="center" wrapText="1"/>
    </xf>
    <xf numFmtId="0" fontId="40" fillId="0" borderId="59" xfId="0" applyFont="1" applyBorder="1"/>
    <xf numFmtId="0" fontId="40" fillId="0" borderId="60" xfId="0" applyFont="1" applyBorder="1"/>
    <xf numFmtId="0" fontId="24" fillId="15" borderId="0" xfId="0" applyFont="1" applyFill="1" applyAlignment="1">
      <alignment wrapText="1"/>
    </xf>
    <xf numFmtId="0" fontId="17" fillId="0" borderId="0" xfId="0" applyFont="1" applyAlignment="1">
      <alignment horizontal="center"/>
    </xf>
  </cellXfs>
  <cellStyles count="4">
    <cellStyle name="Hyperlink" xfId="1" builtinId="8"/>
    <cellStyle name="Normal" xfId="0" builtinId="0"/>
    <cellStyle name="Normal 2" xfId="2" xr:uid="{0F1E1219-82A0-4446-897D-8517A50B6807}"/>
    <cellStyle name="Normal_Stationary_combustion_tool_GL1" xfId="3" xr:uid="{3F7BC0D3-AD6E-4ECF-9505-D715A372B3B7}"/>
  </cellStyles>
  <dxfs count="20">
    <dxf>
      <font>
        <color rgb="FFFFFFFF"/>
      </font>
      <fill>
        <patternFill patternType="none"/>
      </fill>
    </dxf>
    <dxf>
      <font>
        <condense val="0"/>
        <extend val="0"/>
        <color indexed="9"/>
      </font>
    </dxf>
    <dxf>
      <fill>
        <patternFill patternType="none"/>
      </fill>
    </dxf>
    <dxf>
      <fill>
        <patternFill patternType="gray125"/>
      </fill>
    </dxf>
    <dxf>
      <fill>
        <patternFill patternType="none"/>
      </fill>
    </dxf>
    <dxf>
      <fill>
        <patternFill patternType="gray125"/>
      </fill>
    </dxf>
    <dxf>
      <fill>
        <patternFill patternType="none"/>
      </fill>
    </dxf>
    <dxf>
      <fill>
        <patternFill patternType="none"/>
      </fill>
    </dxf>
    <dxf>
      <fill>
        <patternFill patternType="gray125"/>
      </fill>
    </dxf>
    <dxf>
      <fill>
        <patternFill patternType="gray125"/>
      </fill>
    </dxf>
    <dxf>
      <fill>
        <patternFill patternType="none"/>
      </fill>
    </dxf>
    <dxf>
      <fill>
        <patternFill patternType="gray125"/>
      </fill>
    </dxf>
    <dxf>
      <fill>
        <patternFill patternType="none"/>
      </fill>
    </dxf>
    <dxf>
      <fill>
        <patternFill patternType="none"/>
      </fill>
    </dxf>
    <dxf>
      <fill>
        <patternFill patternType="gray125"/>
      </fill>
    </dxf>
    <dxf>
      <fill>
        <patternFill patternType="gray125"/>
      </fill>
    </dxf>
    <dxf>
      <font>
        <b/>
        <color rgb="FF008000"/>
      </font>
      <fill>
        <patternFill patternType="none"/>
      </fill>
    </dxf>
    <dxf>
      <font>
        <b/>
        <color rgb="FFFF0000"/>
      </font>
      <fill>
        <patternFill patternType="none"/>
      </fill>
    </dxf>
    <dxf>
      <font>
        <b/>
        <i val="0"/>
        <condense val="0"/>
        <extend val="0"/>
        <color indexed="17"/>
      </font>
    </dxf>
    <dxf>
      <font>
        <b/>
        <i val="0"/>
        <condense val="0"/>
        <extend val="0"/>
        <color indexed="10"/>
      </font>
    </dxf>
  </dxfs>
  <tableStyles count="0" defaultTableStyle="TableStyleMedium2" defaultPivotStyle="PivotStyleLight16"/>
  <colors>
    <mruColors>
      <color rgb="FF3751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ummary!A1"/><Relationship Id="rId1" Type="http://schemas.openxmlformats.org/officeDocument/2006/relationships/hyperlink" Target="#'Activity Data'!A1"/><Relationship Id="rId4" Type="http://schemas.openxmlformats.org/officeDocument/2006/relationships/hyperlink" Target="#'Start Here'!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ctivity Data'!A1"/></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Summary!A1"/><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285750</xdr:colOff>
      <xdr:row>18</xdr:row>
      <xdr:rowOff>123825</xdr:rowOff>
    </xdr:from>
    <xdr:ext cx="2247900" cy="381000"/>
    <xdr:sp macro="" textlink="">
      <xdr:nvSpPr>
        <xdr:cNvPr id="2" name="Shape 3">
          <a:hlinkClick xmlns:r="http://schemas.openxmlformats.org/officeDocument/2006/relationships" r:id="rId1"/>
          <a:extLst>
            <a:ext uri="{FF2B5EF4-FFF2-40B4-BE49-F238E27FC236}">
              <a16:creationId xmlns:a16="http://schemas.microsoft.com/office/drawing/2014/main" id="{4A756CD4-9900-4A9A-885B-98CBF78632F1}"/>
            </a:ext>
          </a:extLst>
        </xdr:cNvPr>
        <xdr:cNvSpPr txBox="1"/>
      </xdr:nvSpPr>
      <xdr:spPr>
        <a:xfrm>
          <a:off x="2609850" y="5953125"/>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Enter Activity Data</a:t>
          </a:r>
          <a:endParaRPr sz="1400"/>
        </a:p>
      </xdr:txBody>
    </xdr:sp>
    <xdr:clientData fLocksWithSheet="0"/>
  </xdr:oneCellAnchor>
  <xdr:oneCellAnchor>
    <xdr:from>
      <xdr:col>7</xdr:col>
      <xdr:colOff>523875</xdr:colOff>
      <xdr:row>18</xdr:row>
      <xdr:rowOff>133350</xdr:rowOff>
    </xdr:from>
    <xdr:ext cx="2247900" cy="381000"/>
    <xdr:sp macro="" textlink="">
      <xdr:nvSpPr>
        <xdr:cNvPr id="3" name="Shape 5">
          <a:hlinkClick xmlns:r="http://schemas.openxmlformats.org/officeDocument/2006/relationships" r:id="rId2"/>
          <a:extLst>
            <a:ext uri="{FF2B5EF4-FFF2-40B4-BE49-F238E27FC236}">
              <a16:creationId xmlns:a16="http://schemas.microsoft.com/office/drawing/2014/main" id="{1BE3244A-4A16-44F0-9E58-7D7F493C2F25}"/>
            </a:ext>
          </a:extLst>
        </xdr:cNvPr>
        <xdr:cNvSpPr txBox="1"/>
      </xdr:nvSpPr>
      <xdr:spPr>
        <a:xfrm>
          <a:off x="4991100" y="5962650"/>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View Summary</a:t>
          </a:r>
          <a:endParaRPr sz="1400"/>
        </a:p>
      </xdr:txBody>
    </xdr:sp>
    <xdr:clientData fLocksWithSheet="0"/>
  </xdr:oneCellAnchor>
  <xdr:twoCellAnchor editAs="oneCell">
    <xdr:from>
      <xdr:col>1</xdr:col>
      <xdr:colOff>85725</xdr:colOff>
      <xdr:row>0</xdr:row>
      <xdr:rowOff>95250</xdr:rowOff>
    </xdr:from>
    <xdr:to>
      <xdr:col>4</xdr:col>
      <xdr:colOff>485775</xdr:colOff>
      <xdr:row>10</xdr:row>
      <xdr:rowOff>81439</xdr:rowOff>
    </xdr:to>
    <xdr:pic>
      <xdr:nvPicPr>
        <xdr:cNvPr id="4" name="Picture 3" descr="OneCircle Adds Saxco to its Reseller Network to Expand US Footprint |  Brewbound">
          <a:extLst>
            <a:ext uri="{FF2B5EF4-FFF2-40B4-BE49-F238E27FC236}">
              <a16:creationId xmlns:a16="http://schemas.microsoft.com/office/drawing/2014/main" id="{ED51A830-5A61-48EF-9359-0C27277F78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95250"/>
          <a:ext cx="2543175" cy="1653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18</xdr:row>
      <xdr:rowOff>123825</xdr:rowOff>
    </xdr:from>
    <xdr:ext cx="2247900" cy="381000"/>
    <xdr:sp macro="" textlink="">
      <xdr:nvSpPr>
        <xdr:cNvPr id="6" name="Shape 3">
          <a:hlinkClick xmlns:r="http://schemas.openxmlformats.org/officeDocument/2006/relationships" r:id="rId4"/>
          <a:extLst>
            <a:ext uri="{FF2B5EF4-FFF2-40B4-BE49-F238E27FC236}">
              <a16:creationId xmlns:a16="http://schemas.microsoft.com/office/drawing/2014/main" id="{4D546082-6724-4400-ABBF-F8920EF577A3}"/>
            </a:ext>
          </a:extLst>
        </xdr:cNvPr>
        <xdr:cNvSpPr txBox="1"/>
      </xdr:nvSpPr>
      <xdr:spPr>
        <a:xfrm>
          <a:off x="180975" y="6286500"/>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Enter Supplier</a:t>
          </a:r>
          <a:r>
            <a:rPr lang="en-US" sz="1000" baseline="0">
              <a:solidFill>
                <a:schemeClr val="dk1"/>
              </a:solidFill>
              <a:latin typeface="Calibri"/>
              <a:ea typeface="Calibri"/>
              <a:cs typeface="Calibri"/>
              <a:sym typeface="Calibri"/>
            </a:rPr>
            <a:t> Data</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9525</xdr:colOff>
      <xdr:row>21</xdr:row>
      <xdr:rowOff>142875</xdr:rowOff>
    </xdr:from>
    <xdr:ext cx="2247900" cy="381000"/>
    <xdr:sp macro="" textlink="">
      <xdr:nvSpPr>
        <xdr:cNvPr id="8" name="Shape 3">
          <a:hlinkClick xmlns:r="http://schemas.openxmlformats.org/officeDocument/2006/relationships" r:id="rId1"/>
          <a:extLst>
            <a:ext uri="{FF2B5EF4-FFF2-40B4-BE49-F238E27FC236}">
              <a16:creationId xmlns:a16="http://schemas.microsoft.com/office/drawing/2014/main" id="{10149019-8294-4674-A731-6EFF600C547A}"/>
            </a:ext>
          </a:extLst>
        </xdr:cNvPr>
        <xdr:cNvSpPr txBox="1"/>
      </xdr:nvSpPr>
      <xdr:spPr>
        <a:xfrm>
          <a:off x="190500" y="4371975"/>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Enter Activity Data</a:t>
          </a:r>
          <a:endParaRPr sz="1400"/>
        </a:p>
      </xdr:txBody>
    </xdr:sp>
    <xdr:clientData fLocksWithSheet="0"/>
  </xdr:oneCellAnchor>
  <xdr:twoCellAnchor editAs="oneCell">
    <xdr:from>
      <xdr:col>1</xdr:col>
      <xdr:colOff>66675</xdr:colOff>
      <xdr:row>0</xdr:row>
      <xdr:rowOff>85725</xdr:rowOff>
    </xdr:from>
    <xdr:to>
      <xdr:col>1</xdr:col>
      <xdr:colOff>2625090</xdr:colOff>
      <xdr:row>9</xdr:row>
      <xdr:rowOff>41434</xdr:rowOff>
    </xdr:to>
    <xdr:pic>
      <xdr:nvPicPr>
        <xdr:cNvPr id="11" name="Picture 10" descr="OneCircle Adds Saxco to its Reseller Network to Expand US Footprint |  Brewbound">
          <a:extLst>
            <a:ext uri="{FF2B5EF4-FFF2-40B4-BE49-F238E27FC236}">
              <a16:creationId xmlns:a16="http://schemas.microsoft.com/office/drawing/2014/main" id="{E3E0F911-E620-4681-8C98-2D932E3768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650" y="85725"/>
          <a:ext cx="2543175" cy="1653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121</xdr:row>
      <xdr:rowOff>142874</xdr:rowOff>
    </xdr:from>
    <xdr:ext cx="4619624" cy="657225"/>
    <xdr:pic>
      <xdr:nvPicPr>
        <xdr:cNvPr id="4" name="image1.png" descr="Hom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1" cstate="print"/>
        <a:stretch>
          <a:fillRect/>
        </a:stretch>
      </xdr:blipFill>
      <xdr:spPr>
        <a:xfrm>
          <a:off x="114300" y="7315199"/>
          <a:ext cx="4619624" cy="657225"/>
        </a:xfrm>
        <a:prstGeom prst="rect">
          <a:avLst/>
        </a:prstGeom>
        <a:noFill/>
      </xdr:spPr>
    </xdr:pic>
    <xdr:clientData fLocksWithSheet="0"/>
  </xdr:oneCellAnchor>
  <xdr:oneCellAnchor>
    <xdr:from>
      <xdr:col>1</xdr:col>
      <xdr:colOff>0</xdr:colOff>
      <xdr:row>112</xdr:row>
      <xdr:rowOff>0</xdr:rowOff>
    </xdr:from>
    <xdr:ext cx="2247900" cy="381000"/>
    <xdr:sp macro="" textlink="">
      <xdr:nvSpPr>
        <xdr:cNvPr id="5" name="Shape 5">
          <a:hlinkClick xmlns:r="http://schemas.openxmlformats.org/officeDocument/2006/relationships" r:id="rId2"/>
          <a:extLst>
            <a:ext uri="{FF2B5EF4-FFF2-40B4-BE49-F238E27FC236}">
              <a16:creationId xmlns:a16="http://schemas.microsoft.com/office/drawing/2014/main" id="{78CDE758-8470-434B-A556-7147F083CB26}"/>
            </a:ext>
          </a:extLst>
        </xdr:cNvPr>
        <xdr:cNvSpPr txBox="1"/>
      </xdr:nvSpPr>
      <xdr:spPr>
        <a:xfrm>
          <a:off x="180975" y="5715000"/>
          <a:ext cx="2247900" cy="381000"/>
        </a:xfrm>
        <a:prstGeom prst="rect">
          <a:avLst/>
        </a:prstGeom>
        <a:noFill/>
        <a:ln w="9525" cap="flat" cmpd="sng">
          <a:solidFill>
            <a:srgbClr val="BABA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1">
          <a:noAutofit/>
        </a:bodyPr>
        <a:lstStyle/>
        <a:p>
          <a:pPr marL="0" lvl="0" indent="0" algn="ctr" rtl="0">
            <a:spcBef>
              <a:spcPts val="0"/>
            </a:spcBef>
            <a:spcAft>
              <a:spcPts val="0"/>
            </a:spcAft>
            <a:buNone/>
          </a:pPr>
          <a:r>
            <a:rPr lang="en-US" sz="1000">
              <a:solidFill>
                <a:schemeClr val="dk1"/>
              </a:solidFill>
              <a:latin typeface="Calibri"/>
              <a:ea typeface="Calibri"/>
              <a:cs typeface="Calibri"/>
              <a:sym typeface="Calibri"/>
            </a:rPr>
            <a:t>View Summary</a:t>
          </a:r>
          <a:endParaRPr sz="1400"/>
        </a:p>
      </xdr:txBody>
    </xdr:sp>
    <xdr:clientData fLocksWithSheet="0"/>
  </xdr:oneCellAnchor>
  <xdr:twoCellAnchor editAs="oneCell">
    <xdr:from>
      <xdr:col>2</xdr:col>
      <xdr:colOff>28575</xdr:colOff>
      <xdr:row>0</xdr:row>
      <xdr:rowOff>152400</xdr:rowOff>
    </xdr:from>
    <xdr:to>
      <xdr:col>2</xdr:col>
      <xdr:colOff>1219200</xdr:colOff>
      <xdr:row>3</xdr:row>
      <xdr:rowOff>194786</xdr:rowOff>
    </xdr:to>
    <xdr:pic>
      <xdr:nvPicPr>
        <xdr:cNvPr id="6" name="Picture 5" descr="OneCircle Adds Saxco to its Reseller Network to Expand US Footprint |  Brewbound">
          <a:extLst>
            <a:ext uri="{FF2B5EF4-FFF2-40B4-BE49-F238E27FC236}">
              <a16:creationId xmlns:a16="http://schemas.microsoft.com/office/drawing/2014/main" id="{FBA976E1-816D-4757-B9A0-8975E45CB58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9550" y="152400"/>
          <a:ext cx="1190625" cy="773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0</xdr:row>
      <xdr:rowOff>152399</xdr:rowOff>
    </xdr:from>
    <xdr:to>
      <xdr:col>2</xdr:col>
      <xdr:colOff>106680</xdr:colOff>
      <xdr:row>3</xdr:row>
      <xdr:rowOff>260507</xdr:rowOff>
    </xdr:to>
    <xdr:pic>
      <xdr:nvPicPr>
        <xdr:cNvPr id="6" name="Picture 5" descr="OneCircle Adds Saxco to its Reseller Network to Expand US Footprint |  Brewbound">
          <a:extLst>
            <a:ext uri="{FF2B5EF4-FFF2-40B4-BE49-F238E27FC236}">
              <a16:creationId xmlns:a16="http://schemas.microsoft.com/office/drawing/2014/main" id="{34FD2150-1C22-4D04-86EE-98745B31F1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152399"/>
          <a:ext cx="1628775" cy="1058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161925</xdr:colOff>
      <xdr:row>0</xdr:row>
      <xdr:rowOff>123825</xdr:rowOff>
    </xdr:from>
    <xdr:ext cx="4600575" cy="781050"/>
    <xdr:pic>
      <xdr:nvPicPr>
        <xdr:cNvPr id="2" name="image1.png" descr="Hom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133350</xdr:colOff>
      <xdr:row>0</xdr:row>
      <xdr:rowOff>123825</xdr:rowOff>
    </xdr:from>
    <xdr:ext cx="4600575" cy="781050"/>
    <xdr:pic>
      <xdr:nvPicPr>
        <xdr:cNvPr id="2" name="image1.png" descr="Hom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9525</xdr:colOff>
      <xdr:row>43</xdr:row>
      <xdr:rowOff>19050</xdr:rowOff>
    </xdr:from>
    <xdr:ext cx="1200150" cy="276225"/>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mailto:Mzhang@saxco.com" TargetMode="External"/><Relationship Id="rId13" Type="http://schemas.openxmlformats.org/officeDocument/2006/relationships/hyperlink" Target="mailto:Sara.Axelrod@ball.com" TargetMode="External"/><Relationship Id="rId18" Type="http://schemas.openxmlformats.org/officeDocument/2006/relationships/hyperlink" Target="mailto:Sara.Axelrod@ball.com" TargetMode="External"/><Relationship Id="rId3" Type="http://schemas.openxmlformats.org/officeDocument/2006/relationships/hyperlink" Target="mailto:Lori.hulme@anchorglass.com" TargetMode="External"/><Relationship Id="rId21" Type="http://schemas.openxmlformats.org/officeDocument/2006/relationships/hyperlink" Target="mailto:Sara.Axelrod@ball.com" TargetMode="External"/><Relationship Id="rId7" Type="http://schemas.openxmlformats.org/officeDocument/2006/relationships/hyperlink" Target="mailto:Monica.Goncharov@ardaghgroup.com" TargetMode="External"/><Relationship Id="rId12" Type="http://schemas.openxmlformats.org/officeDocument/2006/relationships/hyperlink" Target="mailto:MarioA.guerra@stoelzle.com" TargetMode="External"/><Relationship Id="rId17" Type="http://schemas.openxmlformats.org/officeDocument/2006/relationships/hyperlink" Target="mailto:Sara.Axelrod@ball.com" TargetMode="External"/><Relationship Id="rId2" Type="http://schemas.openxmlformats.org/officeDocument/2006/relationships/hyperlink" Target="mailto:Lori.hulme@anchorglass.com" TargetMode="External"/><Relationship Id="rId16" Type="http://schemas.openxmlformats.org/officeDocument/2006/relationships/hyperlink" Target="mailto:Sara.Axelrod@ball.com" TargetMode="External"/><Relationship Id="rId20" Type="http://schemas.openxmlformats.org/officeDocument/2006/relationships/hyperlink" Target="mailto:Sara.Axelrod@ball.com" TargetMode="External"/><Relationship Id="rId1" Type="http://schemas.openxmlformats.org/officeDocument/2006/relationships/hyperlink" Target="mailto:Lori.hulme@anchorglass.com" TargetMode="External"/><Relationship Id="rId6" Type="http://schemas.openxmlformats.org/officeDocument/2006/relationships/hyperlink" Target="mailto:Monica.Goncharov@ardaghgroup.com" TargetMode="External"/><Relationship Id="rId11" Type="http://schemas.openxmlformats.org/officeDocument/2006/relationships/hyperlink" Target="mailto:Kellie.woodall@o-i.com" TargetMode="External"/><Relationship Id="rId24" Type="http://schemas.openxmlformats.org/officeDocument/2006/relationships/hyperlink" Target="mailto:fgc@saverglass.com" TargetMode="External"/><Relationship Id="rId5" Type="http://schemas.openxmlformats.org/officeDocument/2006/relationships/hyperlink" Target="mailto:Monica.Goncharov@ardaghgroup.com" TargetMode="External"/><Relationship Id="rId15" Type="http://schemas.openxmlformats.org/officeDocument/2006/relationships/hyperlink" Target="mailto:Sara.Axelrod@ball.com" TargetMode="External"/><Relationship Id="rId23" Type="http://schemas.openxmlformats.org/officeDocument/2006/relationships/hyperlink" Target="mailto:fgc@saverglass.com" TargetMode="External"/><Relationship Id="rId10" Type="http://schemas.openxmlformats.org/officeDocument/2006/relationships/hyperlink" Target="mailto:michael.gordon@piramal.com" TargetMode="External"/><Relationship Id="rId19" Type="http://schemas.openxmlformats.org/officeDocument/2006/relationships/hyperlink" Target="mailto:Sara.Axelrod@ball.com" TargetMode="External"/><Relationship Id="rId4" Type="http://schemas.openxmlformats.org/officeDocument/2006/relationships/hyperlink" Target="mailto:Mzhang@saxco.com" TargetMode="External"/><Relationship Id="rId9" Type="http://schemas.openxmlformats.org/officeDocument/2006/relationships/hyperlink" Target="mailto:Mzhang@saxco.com" TargetMode="External"/><Relationship Id="rId14" Type="http://schemas.openxmlformats.org/officeDocument/2006/relationships/hyperlink" Target="mailto:Sara.Axelrod@ball.com" TargetMode="External"/><Relationship Id="rId22" Type="http://schemas.openxmlformats.org/officeDocument/2006/relationships/hyperlink" Target="mailto:fgc@saverglass.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researchgate.net/figure/Estimated-specific-energy-consumption-of-glass-melting-furnaces_tbl3_236372948" TargetMode="External"/><Relationship Id="rId2" Type="http://schemas.openxmlformats.org/officeDocument/2006/relationships/hyperlink" Target="https://www.mdpi.com/1996-1073/14/4/961/pdf" TargetMode="External"/><Relationship Id="rId1" Type="http://schemas.openxmlformats.org/officeDocument/2006/relationships/hyperlink" Target="https://www.tandfonline.com/doi/full/10.1080/17583004.2018.1457929?scroll=top&amp;needAccess=true" TargetMode="External"/><Relationship Id="rId4" Type="http://schemas.openxmlformats.org/officeDocument/2006/relationships/hyperlink" Target="https://extension.okstate.edu/fact-sheets/true-cost-of-energy-comparisons-apples-to-apples.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limate-transparency.org/wp-content/uploads/2020/11/Mexico-CT-2020-WEB2.pdf" TargetMode="External"/><Relationship Id="rId2" Type="http://schemas.openxmlformats.org/officeDocument/2006/relationships/hyperlink" Target="https://drive.google.com/file/d/1chkxedBBwKVptqnntGj7697AFqESz6sh/view?usp=sharing" TargetMode="External"/><Relationship Id="rId1" Type="http://schemas.openxmlformats.org/officeDocument/2006/relationships/hyperlink" Target="https://drive.google.com/file/d/1jTkXEK-kD30yBWvoFTHiOESyDnzVNBSD/view?usp=sharing"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A4A5-C6C8-44C8-BFED-0085AAC76ED2}">
  <dimension ref="A1:Z1006"/>
  <sheetViews>
    <sheetView showGridLines="0" topLeftCell="A15" zoomScale="211" workbookViewId="0">
      <selection activeCell="D18" sqref="D18"/>
    </sheetView>
  </sheetViews>
  <sheetFormatPr baseColWidth="10" defaultColWidth="14.3984375" defaultRowHeight="15" customHeight="1"/>
  <cols>
    <col min="1" max="1" width="2.796875" customWidth="1"/>
    <col min="2" max="13" width="10.796875" customWidth="1"/>
    <col min="14" max="26" width="8.796875" customWidth="1"/>
  </cols>
  <sheetData>
    <row r="1" spans="1:26" ht="12.75" customHeight="1"/>
    <row r="2" spans="1:26" ht="12.75" customHeight="1">
      <c r="I2" s="353" t="s">
        <v>689</v>
      </c>
      <c r="J2" s="352"/>
      <c r="K2" s="352"/>
      <c r="L2" s="352"/>
      <c r="M2" s="352"/>
    </row>
    <row r="3" spans="1:26" ht="12.75" customHeight="1">
      <c r="I3" s="352"/>
      <c r="J3" s="352"/>
      <c r="K3" s="352"/>
      <c r="L3" s="352"/>
      <c r="M3" s="352"/>
    </row>
    <row r="4" spans="1:26" ht="12.75" customHeight="1">
      <c r="I4" s="352"/>
      <c r="J4" s="352"/>
      <c r="K4" s="352"/>
      <c r="L4" s="352"/>
      <c r="M4" s="352"/>
    </row>
    <row r="5" spans="1:26" ht="12.75" customHeight="1">
      <c r="I5" s="352"/>
      <c r="J5" s="352"/>
      <c r="K5" s="352"/>
      <c r="L5" s="352"/>
      <c r="M5" s="352"/>
    </row>
    <row r="6" spans="1:26" ht="13.5" customHeight="1">
      <c r="I6" s="352"/>
      <c r="J6" s="352"/>
      <c r="K6" s="352"/>
      <c r="L6" s="352"/>
      <c r="M6" s="352"/>
    </row>
    <row r="7" spans="1:26" ht="13.5" customHeight="1">
      <c r="I7" s="354" t="s">
        <v>690</v>
      </c>
      <c r="J7" s="354"/>
      <c r="K7" s="354"/>
      <c r="L7" s="354"/>
      <c r="M7" s="354"/>
      <c r="N7" s="175"/>
      <c r="O7" s="175"/>
      <c r="P7" s="175"/>
      <c r="Q7" s="175"/>
      <c r="R7" s="175"/>
      <c r="S7" s="175"/>
      <c r="T7" s="175"/>
      <c r="U7" s="175"/>
      <c r="V7" s="175"/>
    </row>
    <row r="8" spans="1:26" ht="13.5" customHeight="1">
      <c r="I8" s="354"/>
      <c r="J8" s="354"/>
      <c r="K8" s="354"/>
      <c r="L8" s="354"/>
      <c r="M8" s="354"/>
    </row>
    <row r="9" spans="1:26" ht="13.5" customHeight="1">
      <c r="I9" s="354"/>
      <c r="J9" s="354"/>
      <c r="K9" s="354"/>
      <c r="L9" s="354"/>
      <c r="M9" s="354"/>
    </row>
    <row r="10" spans="1:26" ht="13.5" customHeight="1">
      <c r="I10" s="354"/>
      <c r="J10" s="354"/>
      <c r="K10" s="354"/>
      <c r="L10" s="354"/>
      <c r="M10" s="354"/>
    </row>
    <row r="11" spans="1:26" ht="20.25" customHeight="1">
      <c r="B11" s="92" t="s">
        <v>0</v>
      </c>
      <c r="H11" s="2"/>
      <c r="I11" s="354"/>
      <c r="J11" s="354"/>
      <c r="K11" s="354"/>
      <c r="L11" s="354"/>
      <c r="M11" s="354"/>
    </row>
    <row r="12" spans="1:26" ht="18" customHeight="1">
      <c r="G12" s="2"/>
      <c r="H12" s="2"/>
      <c r="I12" s="2"/>
    </row>
    <row r="13" spans="1:26" ht="63" customHeight="1">
      <c r="A13" s="3"/>
      <c r="B13" s="351" t="s">
        <v>692</v>
      </c>
      <c r="C13" s="352"/>
      <c r="D13" s="352"/>
      <c r="E13" s="352"/>
      <c r="F13" s="352"/>
      <c r="G13" s="352"/>
      <c r="H13" s="351"/>
      <c r="I13" s="352"/>
      <c r="J13" s="352"/>
      <c r="K13" s="352"/>
      <c r="L13" s="352"/>
      <c r="M13" s="352"/>
      <c r="N13" s="3"/>
      <c r="O13" s="3"/>
      <c r="P13" s="3"/>
      <c r="Q13" s="3"/>
      <c r="R13" s="3"/>
      <c r="S13" s="3"/>
      <c r="T13" s="3"/>
      <c r="U13" s="3"/>
      <c r="V13" s="3"/>
      <c r="W13" s="3"/>
      <c r="X13" s="3"/>
      <c r="Y13" s="3"/>
      <c r="Z13" s="3"/>
    </row>
    <row r="14" spans="1:26" s="92" customFormat="1" ht="21.75" customHeight="1">
      <c r="B14" s="92" t="s">
        <v>2</v>
      </c>
    </row>
    <row r="15" spans="1:26" ht="74.25" customHeight="1">
      <c r="B15" s="355" t="s">
        <v>691</v>
      </c>
      <c r="C15" s="355"/>
      <c r="D15" s="355"/>
      <c r="E15" s="355"/>
      <c r="F15" s="355"/>
      <c r="G15" s="355"/>
      <c r="H15" s="355"/>
      <c r="I15" s="355"/>
      <c r="J15" s="355"/>
      <c r="K15" s="355"/>
      <c r="L15" s="355"/>
      <c r="M15" s="355"/>
      <c r="N15" s="3"/>
      <c r="O15" s="3"/>
      <c r="P15" s="3"/>
      <c r="Q15" s="3"/>
      <c r="R15" s="3"/>
      <c r="S15" s="3"/>
      <c r="T15" s="3"/>
      <c r="U15" s="3"/>
      <c r="V15" s="3"/>
      <c r="W15" s="3"/>
      <c r="X15" s="3"/>
      <c r="Y15" s="3"/>
      <c r="Z15" s="3"/>
    </row>
    <row r="16" spans="1:26" ht="105" customHeight="1">
      <c r="A16" s="3"/>
      <c r="B16" s="351" t="s">
        <v>1</v>
      </c>
      <c r="C16" s="352"/>
      <c r="D16" s="352"/>
      <c r="E16" s="352"/>
      <c r="F16" s="352"/>
      <c r="G16" s="352"/>
      <c r="H16" s="352"/>
      <c r="I16" s="352"/>
      <c r="J16" s="352"/>
      <c r="K16" s="352"/>
      <c r="L16" s="352"/>
      <c r="M16" s="352"/>
      <c r="N16" s="3"/>
      <c r="O16" s="3"/>
      <c r="P16" s="3"/>
      <c r="Q16" s="3"/>
      <c r="R16" s="3"/>
      <c r="S16" s="3"/>
      <c r="T16" s="3"/>
      <c r="U16" s="3"/>
      <c r="V16" s="3"/>
      <c r="W16" s="3"/>
      <c r="X16" s="3"/>
      <c r="Y16" s="3"/>
      <c r="Z16" s="3"/>
    </row>
    <row r="17" spans="1:26"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2.75" customHeight="1">
      <c r="A18" s="4"/>
      <c r="B18" s="4" t="s">
        <v>3</v>
      </c>
      <c r="C18" s="4"/>
      <c r="D18" s="4"/>
      <c r="E18" s="4"/>
      <c r="F18" s="4"/>
      <c r="G18" s="5"/>
      <c r="H18" s="4"/>
      <c r="I18" s="4"/>
      <c r="J18" s="4"/>
      <c r="K18" s="4"/>
      <c r="L18" s="4"/>
      <c r="M18" s="4"/>
      <c r="N18" s="4"/>
      <c r="O18" s="4"/>
      <c r="P18" s="4"/>
      <c r="Q18" s="4"/>
      <c r="R18" s="4"/>
      <c r="S18" s="4"/>
      <c r="T18" s="4"/>
      <c r="U18" s="4"/>
      <c r="V18" s="4"/>
      <c r="W18" s="4"/>
      <c r="X18" s="4"/>
      <c r="Y18" s="4"/>
      <c r="Z18" s="4"/>
    </row>
    <row r="19" spans="1:26" ht="12.75" customHeight="1">
      <c r="A19" s="4"/>
      <c r="B19" s="4"/>
      <c r="C19" s="4"/>
      <c r="D19" s="4"/>
      <c r="E19" s="4"/>
      <c r="F19" s="4"/>
      <c r="G19" s="4"/>
      <c r="H19" s="4"/>
      <c r="I19" s="4"/>
      <c r="J19" s="6"/>
      <c r="K19" s="4"/>
      <c r="L19" s="4"/>
      <c r="M19" s="4"/>
      <c r="N19" s="4"/>
      <c r="O19" s="4"/>
      <c r="P19" s="4"/>
      <c r="Q19" s="4"/>
      <c r="R19" s="4"/>
      <c r="S19" s="4"/>
      <c r="T19" s="4"/>
      <c r="U19" s="4"/>
      <c r="V19" s="4"/>
      <c r="W19" s="4"/>
      <c r="X19" s="4"/>
      <c r="Y19" s="4"/>
      <c r="Z19" s="4"/>
    </row>
    <row r="20" spans="1:26" ht="12.75" customHeight="1">
      <c r="A20" s="4"/>
      <c r="C20" s="4"/>
      <c r="D20" s="4"/>
      <c r="E20" s="4"/>
      <c r="F20" s="4"/>
      <c r="G20" s="3"/>
      <c r="N20" s="3"/>
      <c r="O20" s="3"/>
      <c r="P20" s="3"/>
      <c r="Q20" s="3"/>
      <c r="R20" s="3"/>
      <c r="S20" s="4"/>
      <c r="T20" s="4"/>
      <c r="U20" s="4"/>
      <c r="V20" s="4"/>
      <c r="W20" s="4"/>
      <c r="X20" s="4"/>
      <c r="Y20" s="4"/>
      <c r="Z20" s="4"/>
    </row>
    <row r="21" spans="1:26" ht="12.75" customHeight="1">
      <c r="B21" s="2"/>
      <c r="N21" s="3"/>
      <c r="O21" s="3"/>
      <c r="P21" s="3"/>
      <c r="Q21" s="3"/>
      <c r="R21" s="3"/>
    </row>
    <row r="22" spans="1:26" ht="12.75" customHeight="1">
      <c r="N22" s="3"/>
      <c r="O22" s="3"/>
      <c r="P22" s="3"/>
      <c r="Q22" s="3"/>
      <c r="R22" s="3"/>
    </row>
    <row r="23" spans="1:26" ht="12.75" customHeight="1">
      <c r="G23" s="3"/>
      <c r="H23" s="3"/>
      <c r="I23" s="3"/>
      <c r="J23" s="3"/>
      <c r="K23" s="3"/>
      <c r="L23" s="3"/>
      <c r="M23" s="3"/>
      <c r="N23" s="3"/>
      <c r="O23" s="3"/>
      <c r="P23" s="3"/>
      <c r="Q23" s="3"/>
      <c r="R23" s="3"/>
    </row>
    <row r="24" spans="1:26" ht="12.75" customHeight="1">
      <c r="G24" s="234"/>
      <c r="N24" s="3"/>
      <c r="O24" s="3"/>
      <c r="P24" s="3"/>
      <c r="Q24" s="3"/>
      <c r="R24" s="3"/>
    </row>
    <row r="25" spans="1:26" ht="12.75" customHeight="1">
      <c r="N25" s="3"/>
      <c r="O25" s="3"/>
      <c r="P25" s="3"/>
      <c r="Q25" s="3"/>
      <c r="R25" s="3"/>
    </row>
    <row r="26" spans="1:26" ht="12.75" customHeight="1">
      <c r="N26" s="3"/>
      <c r="O26" s="3"/>
      <c r="P26" s="3"/>
      <c r="Q26" s="3"/>
      <c r="R26" s="3"/>
    </row>
    <row r="27" spans="1:26" ht="12.75" customHeight="1">
      <c r="N27" s="3"/>
      <c r="O27" s="3"/>
      <c r="P27" s="3"/>
      <c r="Q27" s="3"/>
      <c r="R27" s="3"/>
    </row>
    <row r="28" spans="1:26" ht="12.75" customHeight="1">
      <c r="N28" s="3"/>
      <c r="O28" s="3"/>
      <c r="P28" s="3"/>
      <c r="Q28" s="3"/>
      <c r="R28" s="3"/>
    </row>
    <row r="29" spans="1:26" ht="12.75" customHeight="1">
      <c r="N29" s="3"/>
      <c r="O29" s="3"/>
      <c r="P29" s="3"/>
      <c r="Q29" s="3"/>
      <c r="R29" s="3"/>
    </row>
    <row r="30" spans="1:26" ht="12.75" customHeight="1">
      <c r="N30" s="3"/>
      <c r="O30" s="3"/>
      <c r="P30" s="3"/>
      <c r="Q30" s="3"/>
      <c r="R30" s="3"/>
    </row>
    <row r="31" spans="1:26" ht="12.75" customHeight="1">
      <c r="N31" s="3"/>
      <c r="O31" s="3"/>
      <c r="P31" s="3"/>
      <c r="Q31" s="3"/>
      <c r="R31" s="3"/>
    </row>
    <row r="32" spans="1:26" ht="12.75" customHeight="1"/>
    <row r="33" spans="3:4" ht="12.75" customHeight="1"/>
    <row r="34" spans="3:4" ht="12.75" customHeight="1"/>
    <row r="35" spans="3:4" ht="12.75" customHeight="1"/>
    <row r="36" spans="3:4" ht="12.75" customHeight="1"/>
    <row r="37" spans="3:4" ht="12.75" customHeight="1"/>
    <row r="38" spans="3:4" ht="12.75" customHeight="1"/>
    <row r="39" spans="3:4" ht="12.75" customHeight="1"/>
    <row r="40" spans="3:4" ht="12.75" customHeight="1">
      <c r="C40" s="94"/>
    </row>
    <row r="41" spans="3:4" ht="12.75" customHeight="1">
      <c r="C41" s="93"/>
    </row>
    <row r="42" spans="3:4" ht="12.75" customHeight="1">
      <c r="C42" s="93"/>
      <c r="D42" s="162"/>
    </row>
    <row r="43" spans="3:4" ht="12.75" customHeight="1">
      <c r="C43" s="93"/>
      <c r="D43" s="162"/>
    </row>
    <row r="44" spans="3:4" ht="12.75" customHeight="1"/>
    <row r="45" spans="3:4" ht="12.75" customHeight="1"/>
    <row r="46" spans="3:4" ht="12.75" customHeight="1"/>
    <row r="47" spans="3:4" ht="12.75" customHeight="1"/>
    <row r="48" spans="3:4"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sheetData>
  <mergeCells count="6">
    <mergeCell ref="B16:M16"/>
    <mergeCell ref="I2:M6"/>
    <mergeCell ref="I7:M11"/>
    <mergeCell ref="B13:G13"/>
    <mergeCell ref="H13:M13"/>
    <mergeCell ref="B15:M15"/>
  </mergeCells>
  <pageMargins left="0.7" right="0.7" top="0.75" bottom="0.75" header="0" footer="0"/>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4DB10D1-EB17-43B0-9F23-D48AE756B750}">
          <x14:formula1>
            <xm:f>'SOURCE - PRODUCT MATRIX'!$H$3:$H40</xm:f>
          </x14:formula1>
          <xm:sqref>D41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6"/>
  <sheetViews>
    <sheetView showGridLines="0" tabSelected="1" topLeftCell="A11" zoomScale="170" zoomScaleNormal="170" workbookViewId="0">
      <selection activeCell="C29" sqref="C29"/>
    </sheetView>
  </sheetViews>
  <sheetFormatPr baseColWidth="10" defaultColWidth="14.3984375" defaultRowHeight="15" customHeight="1"/>
  <cols>
    <col min="1" max="1" width="2.796875" customWidth="1"/>
    <col min="2" max="2" width="42.796875" customWidth="1"/>
    <col min="3" max="3" width="51.59765625" customWidth="1"/>
    <col min="4" max="13" width="10.796875" customWidth="1"/>
    <col min="14" max="26" width="8.796875" customWidth="1"/>
  </cols>
  <sheetData>
    <row r="1" spans="1:4" s="235" customFormat="1" ht="12.75" customHeight="1">
      <c r="A1" s="92"/>
    </row>
    <row r="2" spans="1:4" s="235" customFormat="1" ht="12.75" customHeight="1"/>
    <row r="3" spans="1:4" s="235" customFormat="1" ht="12.75" customHeight="1"/>
    <row r="4" spans="1:4" s="235" customFormat="1" ht="12.75" customHeight="1"/>
    <row r="5" spans="1:4" s="235" customFormat="1" ht="28.5" customHeight="1">
      <c r="C5" s="92"/>
    </row>
    <row r="6" spans="1:4" s="235" customFormat="1" ht="13.5" customHeight="1">
      <c r="C6" s="92"/>
    </row>
    <row r="7" spans="1:4" s="235" customFormat="1" ht="13.5" customHeight="1"/>
    <row r="8" spans="1:4" s="235" customFormat="1" ht="13.5" customHeight="1"/>
    <row r="9" spans="1:4" s="235" customFormat="1" ht="13.5" customHeight="1"/>
    <row r="10" spans="1:4" s="235" customFormat="1" ht="13.5" customHeight="1">
      <c r="C10" s="92"/>
    </row>
    <row r="11" spans="1:4" s="235" customFormat="1" ht="20.25" customHeight="1">
      <c r="B11" s="235" t="s">
        <v>694</v>
      </c>
      <c r="C11" s="92"/>
    </row>
    <row r="12" spans="1:4" s="235" customFormat="1" ht="18" customHeight="1">
      <c r="B12" s="238" t="s">
        <v>695</v>
      </c>
    </row>
    <row r="13" spans="1:4" s="235" customFormat="1" ht="18">
      <c r="B13" s="92"/>
      <c r="C13" s="92"/>
      <c r="D13"/>
    </row>
    <row r="14" spans="1:4" s="235" customFormat="1" ht="21.75" customHeight="1" thickBot="1">
      <c r="B14" s="235" t="s">
        <v>693</v>
      </c>
      <c r="C14"/>
      <c r="D14"/>
    </row>
    <row r="15" spans="1:4" s="235" customFormat="1" ht="18">
      <c r="B15" s="240" t="s">
        <v>614</v>
      </c>
      <c r="C15" s="241" t="s">
        <v>712</v>
      </c>
      <c r="D15"/>
    </row>
    <row r="16" spans="1:4" s="235" customFormat="1" ht="18">
      <c r="B16" s="242" t="s">
        <v>615</v>
      </c>
      <c r="C16" s="243">
        <v>530</v>
      </c>
      <c r="D16"/>
    </row>
    <row r="17" spans="1:26" s="92" customFormat="1" ht="21" customHeight="1" thickBot="1">
      <c r="A17" s="235"/>
      <c r="B17" s="244" t="s">
        <v>616</v>
      </c>
      <c r="C17" s="326">
        <v>720000</v>
      </c>
      <c r="D17" s="235"/>
      <c r="E17" s="235"/>
      <c r="F17" s="235"/>
      <c r="G17" s="235"/>
      <c r="H17" s="235"/>
      <c r="I17" s="235"/>
      <c r="J17" s="235"/>
      <c r="K17" s="235"/>
      <c r="L17" s="235"/>
      <c r="M17" s="235"/>
      <c r="N17" s="235"/>
      <c r="O17" s="235"/>
      <c r="P17" s="235"/>
      <c r="Q17" s="235"/>
      <c r="R17" s="235"/>
      <c r="S17" s="235"/>
      <c r="T17" s="235"/>
      <c r="U17" s="235"/>
      <c r="V17" s="235"/>
      <c r="W17" s="235"/>
      <c r="X17" s="235"/>
      <c r="Y17" s="235"/>
      <c r="Z17" s="235"/>
    </row>
    <row r="18" spans="1:26" s="92" customFormat="1" ht="24" customHeight="1">
      <c r="A18" s="235"/>
      <c r="B18" s="235"/>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row>
    <row r="19" spans="1:26" ht="12.75" customHeight="1">
      <c r="A19" s="4"/>
      <c r="B19" s="4"/>
      <c r="C19" s="4"/>
      <c r="D19" s="4"/>
      <c r="E19" s="4"/>
      <c r="F19" s="4"/>
      <c r="G19" s="4"/>
      <c r="H19" s="4"/>
      <c r="I19" s="4"/>
      <c r="J19" s="6"/>
      <c r="K19" s="4"/>
      <c r="L19" s="4"/>
      <c r="M19" s="4"/>
      <c r="N19" s="4"/>
      <c r="O19" s="4"/>
      <c r="P19" s="4"/>
      <c r="Q19" s="4"/>
      <c r="R19" s="4"/>
      <c r="S19" s="4"/>
      <c r="T19" s="4"/>
      <c r="U19" s="4"/>
      <c r="V19" s="4"/>
      <c r="W19" s="4"/>
      <c r="X19" s="4"/>
      <c r="Y19" s="4"/>
      <c r="Z19" s="4"/>
    </row>
    <row r="20" spans="1:26" ht="12.75" customHeight="1">
      <c r="A20" s="4"/>
      <c r="B20" s="4"/>
      <c r="C20" s="4"/>
      <c r="D20" s="4"/>
      <c r="E20" s="4"/>
      <c r="F20" s="4"/>
      <c r="G20" s="356"/>
      <c r="H20" s="352"/>
      <c r="I20" s="352"/>
      <c r="J20" s="352"/>
      <c r="K20" s="352"/>
      <c r="L20" s="352"/>
      <c r="M20" s="352"/>
      <c r="N20" s="3"/>
      <c r="O20" s="3"/>
      <c r="P20" s="3"/>
      <c r="Q20" s="3"/>
      <c r="R20" s="3"/>
      <c r="S20" s="4"/>
      <c r="T20" s="4"/>
      <c r="U20" s="4"/>
      <c r="V20" s="4"/>
      <c r="W20" s="4"/>
      <c r="X20" s="4"/>
      <c r="Y20" s="4"/>
      <c r="Z20" s="4"/>
    </row>
    <row r="21" spans="1:26" ht="20.25" customHeight="1">
      <c r="B21" s="238" t="s">
        <v>696</v>
      </c>
      <c r="G21" s="352"/>
      <c r="H21" s="352"/>
      <c r="I21" s="352"/>
      <c r="J21" s="352"/>
      <c r="K21" s="352"/>
      <c r="L21" s="352"/>
      <c r="M21" s="352"/>
      <c r="N21" s="3"/>
      <c r="O21" s="3"/>
      <c r="P21" s="3"/>
      <c r="Q21" s="3"/>
      <c r="R21" s="3"/>
    </row>
    <row r="22" spans="1:26" ht="12.75" customHeight="1">
      <c r="G22" s="352"/>
      <c r="H22" s="352"/>
      <c r="I22" s="352"/>
      <c r="J22" s="352"/>
      <c r="K22" s="352"/>
      <c r="L22" s="352"/>
      <c r="M22" s="352"/>
      <c r="N22" s="3"/>
      <c r="O22" s="3"/>
      <c r="P22" s="3"/>
      <c r="Q22" s="3"/>
      <c r="R22" s="3"/>
    </row>
    <row r="23" spans="1:26" ht="12.75" customHeight="1">
      <c r="G23" s="3"/>
      <c r="H23" s="3"/>
      <c r="I23" s="3"/>
      <c r="J23" s="3"/>
      <c r="K23" s="3"/>
      <c r="L23" s="3"/>
      <c r="M23" s="3"/>
      <c r="N23" s="3"/>
      <c r="O23" s="3"/>
      <c r="P23" s="3"/>
      <c r="Q23" s="3"/>
      <c r="R23" s="3"/>
    </row>
    <row r="24" spans="1:26" ht="12.75" customHeight="1">
      <c r="G24" s="351"/>
      <c r="H24" s="352"/>
      <c r="I24" s="352"/>
      <c r="J24" s="352"/>
      <c r="K24" s="352"/>
      <c r="L24" s="352"/>
      <c r="M24" s="352"/>
      <c r="N24" s="3"/>
      <c r="O24" s="3"/>
      <c r="P24" s="3"/>
      <c r="Q24" s="3"/>
      <c r="R24" s="3"/>
    </row>
    <row r="25" spans="1:26" ht="12.75" customHeight="1">
      <c r="G25" s="352"/>
      <c r="H25" s="352"/>
      <c r="I25" s="352"/>
      <c r="J25" s="352"/>
      <c r="K25" s="352"/>
      <c r="L25" s="352"/>
      <c r="M25" s="352"/>
      <c r="N25" s="3"/>
      <c r="O25" s="3"/>
      <c r="P25" s="3"/>
      <c r="Q25" s="3"/>
      <c r="R25" s="3"/>
    </row>
    <row r="26" spans="1:26" ht="12.75" customHeight="1">
      <c r="G26" s="352"/>
      <c r="H26" s="352"/>
      <c r="I26" s="352"/>
      <c r="J26" s="352"/>
      <c r="K26" s="352"/>
      <c r="L26" s="352"/>
      <c r="M26" s="352"/>
      <c r="N26" s="3"/>
      <c r="O26" s="3"/>
      <c r="P26" s="3"/>
      <c r="Q26" s="3"/>
      <c r="R26" s="3"/>
    </row>
    <row r="27" spans="1:26" ht="12.75" customHeight="1">
      <c r="G27" s="352"/>
      <c r="H27" s="352"/>
      <c r="I27" s="352"/>
      <c r="J27" s="352"/>
      <c r="K27" s="352"/>
      <c r="L27" s="352"/>
      <c r="M27" s="352"/>
      <c r="N27" s="3"/>
      <c r="O27" s="3"/>
      <c r="P27" s="3"/>
      <c r="Q27" s="3"/>
      <c r="R27" s="3"/>
    </row>
    <row r="28" spans="1:26" ht="12.75" customHeight="1">
      <c r="G28" s="352"/>
      <c r="H28" s="352"/>
      <c r="I28" s="352"/>
      <c r="J28" s="352"/>
      <c r="K28" s="352"/>
      <c r="L28" s="352"/>
      <c r="M28" s="352"/>
      <c r="N28" s="3"/>
      <c r="O28" s="3"/>
      <c r="P28" s="3"/>
      <c r="Q28" s="3"/>
      <c r="R28" s="3"/>
    </row>
    <row r="29" spans="1:26" ht="12.75" customHeight="1">
      <c r="G29" s="352"/>
      <c r="H29" s="352"/>
      <c r="I29" s="352"/>
      <c r="J29" s="352"/>
      <c r="K29" s="352"/>
      <c r="L29" s="352"/>
      <c r="M29" s="352"/>
      <c r="N29" s="3"/>
      <c r="O29" s="3"/>
      <c r="P29" s="3"/>
      <c r="Q29" s="3"/>
      <c r="R29" s="3"/>
    </row>
    <row r="30" spans="1:26" ht="12.75" customHeight="1">
      <c r="G30" s="352"/>
      <c r="H30" s="352"/>
      <c r="I30" s="352"/>
      <c r="J30" s="352"/>
      <c r="K30" s="352"/>
      <c r="L30" s="352"/>
      <c r="M30" s="352"/>
      <c r="N30" s="3"/>
      <c r="O30" s="3"/>
      <c r="P30" s="3"/>
      <c r="Q30" s="3"/>
      <c r="R30" s="3"/>
    </row>
    <row r="31" spans="1:26" ht="12.75" customHeight="1">
      <c r="G31" s="352"/>
      <c r="H31" s="352"/>
      <c r="I31" s="352"/>
      <c r="J31" s="352"/>
      <c r="K31" s="352"/>
      <c r="L31" s="352"/>
      <c r="M31" s="352"/>
      <c r="N31" s="3"/>
      <c r="O31" s="3"/>
      <c r="P31" s="3"/>
      <c r="Q31" s="3"/>
      <c r="R31" s="3"/>
    </row>
    <row r="32" spans="1:26" ht="12.75" customHeight="1">
      <c r="G32" s="352"/>
      <c r="H32" s="352"/>
      <c r="I32" s="352"/>
      <c r="J32" s="352"/>
      <c r="K32" s="352"/>
      <c r="L32" s="352"/>
      <c r="M32" s="352"/>
    </row>
    <row r="33" spans="7:13" ht="12.75" customHeight="1">
      <c r="G33" s="352"/>
      <c r="H33" s="352"/>
      <c r="I33" s="352"/>
      <c r="J33" s="352"/>
      <c r="K33" s="352"/>
      <c r="L33" s="352"/>
      <c r="M33" s="352"/>
    </row>
    <row r="34" spans="7:13" ht="12.75" customHeight="1">
      <c r="G34" s="352"/>
      <c r="H34" s="352"/>
      <c r="I34" s="352"/>
      <c r="J34" s="352"/>
      <c r="K34" s="352"/>
      <c r="L34" s="352"/>
      <c r="M34" s="352"/>
    </row>
    <row r="35" spans="7:13" ht="12.75" customHeight="1">
      <c r="G35" s="352"/>
      <c r="H35" s="352"/>
      <c r="I35" s="352"/>
      <c r="J35" s="352"/>
      <c r="K35" s="352"/>
      <c r="L35" s="352"/>
      <c r="M35" s="352"/>
    </row>
    <row r="36" spans="7:13" ht="12.75" customHeight="1">
      <c r="G36" s="352"/>
      <c r="H36" s="352"/>
      <c r="I36" s="352"/>
      <c r="J36" s="352"/>
      <c r="K36" s="352"/>
      <c r="L36" s="352"/>
      <c r="M36" s="352"/>
    </row>
    <row r="37" spans="7:13" ht="12.75" customHeight="1">
      <c r="G37" s="352"/>
      <c r="H37" s="352"/>
      <c r="I37" s="352"/>
      <c r="J37" s="352"/>
      <c r="K37" s="352"/>
      <c r="L37" s="352"/>
      <c r="M37" s="352"/>
    </row>
    <row r="38" spans="7:13" ht="12.75" customHeight="1"/>
    <row r="39" spans="7:13" ht="12.75" customHeight="1"/>
    <row r="40" spans="7:13" ht="12.75" customHeight="1"/>
    <row r="41" spans="7:13" ht="12.75" customHeight="1"/>
    <row r="42" spans="7:13" ht="12.75" customHeight="1"/>
    <row r="43" spans="7:13" ht="12.75" customHeight="1"/>
    <row r="44" spans="7:13" ht="12.75" customHeight="1"/>
    <row r="45" spans="7:13" ht="12.75" customHeight="1"/>
    <row r="46" spans="7:13" ht="12.75" customHeight="1"/>
    <row r="47" spans="7:13" ht="12.75" customHeight="1"/>
    <row r="48" spans="7:13"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sheetData>
  <mergeCells count="2">
    <mergeCell ref="G24:M37"/>
    <mergeCell ref="G20:M22"/>
  </mergeCells>
  <pageMargins left="0.7" right="0.7" top="0.75" bottom="0.75" header="0" footer="0"/>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CFB6701-C5B7-42E6-8067-E9105FF57200}">
          <x14:formula1>
            <xm:f>'SOURCE - PRODUCT MATRIX'!$H$3:$H40</xm:f>
          </x14:formula1>
          <xm:sqref>C15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R1000"/>
  <sheetViews>
    <sheetView showGridLines="0" zoomScale="161" workbookViewId="0">
      <pane ySplit="10" topLeftCell="A11" activePane="bottomLeft" state="frozen"/>
      <selection pane="bottomLeft" activeCell="H12" sqref="H12"/>
    </sheetView>
  </sheetViews>
  <sheetFormatPr baseColWidth="10" defaultColWidth="14.3984375" defaultRowHeight="15" customHeight="1"/>
  <cols>
    <col min="1" max="1" width="2.796875" customWidth="1"/>
    <col min="2" max="2" width="7.19921875" hidden="1" customWidth="1"/>
    <col min="3" max="3" width="25.3984375" customWidth="1"/>
    <col min="4" max="4" width="8.3984375" customWidth="1"/>
    <col min="5" max="5" width="19.19921875" bestFit="1" customWidth="1"/>
    <col min="6" max="7" width="0.19921875" customWidth="1"/>
    <col min="8" max="8" width="43.59765625" customWidth="1"/>
    <col min="9" max="9" width="18.796875" customWidth="1"/>
    <col min="10" max="10" width="13.3984375" bestFit="1" customWidth="1"/>
    <col min="11" max="11" width="7" bestFit="1" customWidth="1"/>
    <col min="12" max="12" width="14.59765625" bestFit="1" customWidth="1"/>
    <col min="13" max="13" width="11.19921875" bestFit="1" customWidth="1"/>
    <col min="14" max="15" width="0.19921875" customWidth="1"/>
    <col min="16" max="16" width="27.796875" customWidth="1"/>
    <col min="17" max="17" width="17.19921875" customWidth="1"/>
    <col min="18" max="18" width="12.3984375" customWidth="1"/>
    <col min="19" max="19" width="13" customWidth="1"/>
    <col min="20" max="20" width="24.19921875" customWidth="1"/>
    <col min="21" max="21" width="15.19921875" customWidth="1"/>
    <col min="22" max="22" width="11" bestFit="1" customWidth="1"/>
    <col min="23" max="23" width="18.19921875" bestFit="1" customWidth="1"/>
    <col min="24" max="24" width="0.19921875" customWidth="1"/>
    <col min="25" max="25" width="22" bestFit="1" customWidth="1"/>
    <col min="26" max="26" width="0.19921875" customWidth="1"/>
    <col min="27" max="27" width="22" bestFit="1" customWidth="1"/>
    <col min="28" max="28" width="0.19921875" customWidth="1"/>
    <col min="29" max="29" width="18" bestFit="1" customWidth="1"/>
    <col min="30" max="30" width="0.19921875" customWidth="1"/>
    <col min="31" max="31" width="12.3984375" bestFit="1" customWidth="1"/>
    <col min="32" max="32" width="0.19921875" customWidth="1"/>
    <col min="33" max="33" width="18.19921875" bestFit="1" customWidth="1"/>
    <col min="34" max="34" width="0.19921875" customWidth="1"/>
    <col min="35" max="35" width="45.796875" bestFit="1" customWidth="1"/>
    <col min="36" max="36" width="0.19921875" customWidth="1"/>
    <col min="37" max="37" width="56" bestFit="1" customWidth="1"/>
    <col min="38" max="38" width="0.19921875" customWidth="1"/>
    <col min="39" max="39" width="46.19921875" bestFit="1" customWidth="1"/>
    <col min="40" max="40" width="0.19921875" customWidth="1"/>
    <col min="41" max="41" width="45.796875" bestFit="1" customWidth="1"/>
    <col min="42" max="42" width="0.19921875" customWidth="1"/>
    <col min="43" max="43" width="23.3984375" bestFit="1" customWidth="1"/>
    <col min="44" max="44" width="0.19921875" customWidth="1"/>
    <col min="45" max="45" width="27.59765625" bestFit="1" customWidth="1"/>
    <col min="46" max="46" width="43.59765625" bestFit="1" customWidth="1"/>
    <col min="47" max="50" width="18.19921875" bestFit="1" customWidth="1"/>
    <col min="51" max="51" width="8" bestFit="1" customWidth="1"/>
    <col min="52" max="52" width="9.59765625" bestFit="1" customWidth="1"/>
    <col min="53" max="53" width="12" bestFit="1" customWidth="1"/>
    <col min="54" max="54" width="9.59765625" bestFit="1" customWidth="1"/>
    <col min="55" max="55" width="11.796875" bestFit="1" customWidth="1"/>
    <col min="56" max="56" width="9.59765625" bestFit="1" customWidth="1"/>
    <col min="57" max="57" width="12" bestFit="1" customWidth="1"/>
    <col min="58" max="58" width="9.59765625" bestFit="1" customWidth="1"/>
    <col min="59" max="59" width="14.59765625" bestFit="1" customWidth="1"/>
    <col min="60" max="60" width="9.59765625" bestFit="1" customWidth="1"/>
    <col min="61" max="61" width="14.59765625" bestFit="1" customWidth="1"/>
    <col min="62" max="62" width="9.59765625" bestFit="1" customWidth="1"/>
    <col min="63" max="63" width="14.59765625" bestFit="1" customWidth="1"/>
    <col min="64" max="64" width="12" bestFit="1" customWidth="1"/>
    <col min="65" max="65" width="13.3984375" bestFit="1" customWidth="1"/>
    <col min="66" max="77" width="9.19921875" bestFit="1" customWidth="1"/>
    <col min="78" max="78" width="14.59765625" bestFit="1" customWidth="1"/>
    <col min="79" max="81" width="9.19921875" bestFit="1" customWidth="1"/>
    <col min="82" max="82" width="14.59765625" bestFit="1" customWidth="1"/>
    <col min="83" max="85" width="9.19921875" bestFit="1" customWidth="1"/>
    <col min="86" max="86" width="14.59765625" bestFit="1" customWidth="1"/>
    <col min="87" max="89" width="9.19921875" bestFit="1" customWidth="1"/>
    <col min="90" max="93" width="10.19921875" bestFit="1" customWidth="1"/>
    <col min="94" max="94" width="29.3984375" bestFit="1" customWidth="1"/>
    <col min="95" max="95" width="22.59765625" bestFit="1" customWidth="1"/>
    <col min="96" max="96" width="39.19921875" bestFit="1" customWidth="1"/>
    <col min="97" max="116" width="9.19921875" customWidth="1"/>
  </cols>
  <sheetData>
    <row r="1" spans="1:148" ht="18" customHeight="1" thickBo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9"/>
      <c r="AR1" s="9"/>
      <c r="AS1" s="9"/>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row>
    <row r="2" spans="1:148" ht="12.75" customHeight="1">
      <c r="A2" s="7"/>
      <c r="B2" s="8"/>
      <c r="C2" s="8"/>
      <c r="D2" s="8"/>
      <c r="E2" s="8"/>
      <c r="F2" s="8"/>
      <c r="G2" s="8"/>
      <c r="H2" s="385" t="s">
        <v>663</v>
      </c>
      <c r="I2" s="387">
        <f ca="1">Ref_Total_Emission</f>
        <v>145.66802872938769</v>
      </c>
      <c r="J2" s="10"/>
      <c r="K2" s="305"/>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9"/>
      <c r="AR2" s="9"/>
      <c r="AS2" s="9"/>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row>
    <row r="3" spans="1:148" ht="26.25" customHeight="1">
      <c r="A3" s="7"/>
      <c r="B3" s="8"/>
      <c r="D3" s="8"/>
      <c r="E3" s="8"/>
      <c r="F3" s="8"/>
      <c r="G3" s="8"/>
      <c r="H3" s="386"/>
      <c r="I3" s="388"/>
      <c r="J3" s="10"/>
      <c r="K3" s="305"/>
      <c r="L3" s="8"/>
      <c r="M3" s="181"/>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9"/>
      <c r="AR3" s="9"/>
      <c r="AS3" s="9"/>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row>
    <row r="4" spans="1:148" ht="21" customHeight="1">
      <c r="A4" s="7"/>
      <c r="B4" s="8"/>
      <c r="D4" s="8"/>
      <c r="E4" s="8"/>
      <c r="F4" s="8"/>
      <c r="G4" s="8"/>
      <c r="H4" s="389" t="s">
        <v>664</v>
      </c>
      <c r="I4" s="391">
        <f ca="1">Ref_Total_Emission_Biomass</f>
        <v>0</v>
      </c>
      <c r="J4" s="10"/>
      <c r="K4" s="305"/>
      <c r="L4" s="8"/>
      <c r="M4" s="181"/>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9"/>
      <c r="AR4" s="9"/>
      <c r="AS4" s="9"/>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row>
    <row r="5" spans="1:148" ht="18" customHeight="1">
      <c r="A5" s="7"/>
      <c r="B5" s="8"/>
      <c r="C5" s="235" t="s">
        <v>694</v>
      </c>
      <c r="D5" s="8"/>
      <c r="E5" s="8"/>
      <c r="F5" s="8"/>
      <c r="G5" s="8"/>
      <c r="H5" s="390"/>
      <c r="I5" s="392"/>
      <c r="J5" s="10"/>
      <c r="K5" s="305"/>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9"/>
      <c r="AR5" s="9"/>
      <c r="AS5" s="9"/>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row>
    <row r="6" spans="1:148" ht="15" customHeight="1">
      <c r="A6" s="7"/>
      <c r="B6" s="8"/>
      <c r="C6" s="357" t="s">
        <v>697</v>
      </c>
      <c r="D6" s="357"/>
      <c r="E6" s="357"/>
      <c r="H6" s="395" t="s">
        <v>711</v>
      </c>
      <c r="I6" s="397">
        <f>'Start Here'!C16*'Start Here'!C17/1000000</f>
        <v>381.6</v>
      </c>
      <c r="J6" s="8"/>
      <c r="K6" s="393"/>
      <c r="L6" s="394"/>
      <c r="M6" s="394"/>
      <c r="N6" s="394"/>
      <c r="O6" s="394"/>
      <c r="P6" s="8"/>
      <c r="Q6" s="8"/>
      <c r="R6" s="8"/>
      <c r="S6" s="8"/>
      <c r="T6" s="8"/>
      <c r="U6" s="8"/>
      <c r="V6" s="8"/>
      <c r="W6" s="8"/>
      <c r="X6" s="8"/>
      <c r="Y6" s="8"/>
      <c r="Z6" s="8"/>
      <c r="AA6" s="8"/>
      <c r="AB6" s="8"/>
      <c r="AC6" s="8"/>
      <c r="AD6" s="8"/>
      <c r="AE6" s="8"/>
      <c r="AF6" s="8"/>
      <c r="AG6" s="8"/>
      <c r="AH6" s="8"/>
      <c r="AI6" s="8"/>
      <c r="AJ6" s="8"/>
      <c r="AK6" s="8"/>
      <c r="AL6" s="8"/>
      <c r="AM6" s="8"/>
      <c r="AN6" s="8"/>
      <c r="AO6" s="8"/>
      <c r="AP6" s="8"/>
      <c r="AQ6" s="9"/>
      <c r="AR6" s="9"/>
      <c r="AS6" s="9"/>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row>
    <row r="7" spans="1:148" ht="18">
      <c r="A7" s="7"/>
      <c r="B7" s="11" t="s">
        <v>5</v>
      </c>
      <c r="C7" s="357"/>
      <c r="D7" s="357"/>
      <c r="E7" s="357"/>
      <c r="F7" s="349"/>
      <c r="G7" s="350"/>
      <c r="H7" s="396"/>
      <c r="I7" s="398"/>
      <c r="J7" s="8"/>
      <c r="K7" s="394"/>
      <c r="L7" s="394"/>
      <c r="M7" s="394"/>
      <c r="N7" s="394"/>
      <c r="O7" s="394"/>
      <c r="P7" s="8"/>
      <c r="Q7" s="8"/>
      <c r="R7" s="8"/>
      <c r="S7" s="8"/>
      <c r="T7" s="8"/>
      <c r="U7" s="8"/>
      <c r="V7" s="8"/>
      <c r="W7" s="8"/>
      <c r="X7" s="8"/>
      <c r="Y7" s="8"/>
      <c r="Z7" s="8"/>
      <c r="AA7" s="8"/>
      <c r="AB7" s="8"/>
      <c r="AC7" s="8"/>
      <c r="AD7" s="8"/>
      <c r="AE7" s="8"/>
      <c r="AF7" s="8"/>
      <c r="AG7" s="8"/>
      <c r="AH7" s="8"/>
      <c r="AI7" s="8"/>
      <c r="AJ7" s="8"/>
      <c r="AK7" s="8"/>
      <c r="AL7" s="8"/>
      <c r="AM7" s="8"/>
      <c r="AN7" s="8"/>
      <c r="AO7" s="8"/>
      <c r="AP7" s="8"/>
      <c r="AQ7" s="9"/>
      <c r="AR7" s="9"/>
      <c r="AS7" s="9"/>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row>
    <row r="8" spans="1:148" ht="12.75" customHeight="1" thickBot="1">
      <c r="A8" s="7"/>
      <c r="B8" s="8"/>
      <c r="C8" s="358"/>
      <c r="D8" s="358"/>
      <c r="E8" s="358"/>
      <c r="F8" s="8"/>
      <c r="G8" s="8"/>
      <c r="H8" s="8"/>
      <c r="I8" s="8"/>
      <c r="J8" s="8"/>
      <c r="K8" s="8"/>
      <c r="L8" s="8"/>
      <c r="M8" s="12"/>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9"/>
      <c r="AR8" s="9"/>
      <c r="AS8" s="9"/>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row>
    <row r="9" spans="1:148" s="202" customFormat="1" ht="27" customHeight="1">
      <c r="A9" s="180"/>
      <c r="B9" s="376" t="s">
        <v>6</v>
      </c>
      <c r="C9" s="378" t="s">
        <v>7</v>
      </c>
      <c r="D9" s="380" t="s">
        <v>8</v>
      </c>
      <c r="E9" s="380" t="s">
        <v>9</v>
      </c>
      <c r="F9" s="380" t="s">
        <v>10</v>
      </c>
      <c r="G9" s="382" t="s">
        <v>11</v>
      </c>
      <c r="H9" s="384" t="s">
        <v>5</v>
      </c>
      <c r="I9" s="372"/>
      <c r="J9" s="372"/>
      <c r="K9" s="372"/>
      <c r="L9" s="372"/>
      <c r="M9" s="372"/>
      <c r="N9" s="372"/>
      <c r="O9" s="373"/>
      <c r="P9" s="369" t="s">
        <v>12</v>
      </c>
      <c r="Q9" s="371" t="s">
        <v>13</v>
      </c>
      <c r="R9" s="372"/>
      <c r="S9" s="372"/>
      <c r="T9" s="372"/>
      <c r="U9" s="373"/>
      <c r="V9" s="306"/>
      <c r="W9" s="307"/>
      <c r="X9" s="307"/>
      <c r="Y9" s="307"/>
      <c r="Z9" s="307"/>
      <c r="AA9" s="307"/>
      <c r="AB9" s="307"/>
      <c r="AC9" s="307"/>
      <c r="AD9" s="307"/>
      <c r="AE9" s="307"/>
      <c r="AF9" s="307"/>
      <c r="AG9" s="307"/>
      <c r="AH9" s="374" t="s">
        <v>14</v>
      </c>
      <c r="AI9" s="374" t="s">
        <v>15</v>
      </c>
      <c r="AJ9" s="374" t="s">
        <v>16</v>
      </c>
      <c r="AK9" s="374" t="s">
        <v>17</v>
      </c>
      <c r="AL9" s="374" t="s">
        <v>18</v>
      </c>
      <c r="AM9" s="374" t="s">
        <v>19</v>
      </c>
      <c r="AN9" s="374" t="s">
        <v>20</v>
      </c>
      <c r="AO9" s="359" t="s">
        <v>21</v>
      </c>
      <c r="AP9" s="359" t="s">
        <v>22</v>
      </c>
      <c r="AQ9" s="359" t="s">
        <v>23</v>
      </c>
      <c r="AR9" s="359" t="s">
        <v>24</v>
      </c>
      <c r="AS9" s="361" t="s">
        <v>25</v>
      </c>
      <c r="AT9" s="308"/>
      <c r="AU9" s="308"/>
      <c r="AV9" s="308"/>
      <c r="AW9" s="308"/>
      <c r="AX9" s="308"/>
      <c r="AY9" s="308"/>
      <c r="AZ9" s="308" t="s">
        <v>26</v>
      </c>
      <c r="BA9" s="308" t="s">
        <v>26</v>
      </c>
      <c r="BB9" s="308" t="s">
        <v>26</v>
      </c>
      <c r="BC9" s="308" t="s">
        <v>26</v>
      </c>
      <c r="BD9" s="308" t="s">
        <v>26</v>
      </c>
      <c r="BE9" s="308" t="s">
        <v>26</v>
      </c>
      <c r="BF9" s="308" t="s">
        <v>27</v>
      </c>
      <c r="BG9" s="308" t="s">
        <v>27</v>
      </c>
      <c r="BH9" s="308" t="s">
        <v>27</v>
      </c>
      <c r="BI9" s="308" t="s">
        <v>27</v>
      </c>
      <c r="BJ9" s="308" t="s">
        <v>27</v>
      </c>
      <c r="BK9" s="308" t="s">
        <v>27</v>
      </c>
      <c r="BL9" s="308" t="s">
        <v>28</v>
      </c>
      <c r="BM9" s="308" t="s">
        <v>28</v>
      </c>
      <c r="BN9" s="308" t="s">
        <v>26</v>
      </c>
      <c r="BO9" s="308" t="s">
        <v>26</v>
      </c>
      <c r="BP9" s="308" t="s">
        <v>26</v>
      </c>
      <c r="BQ9" s="308" t="s">
        <v>26</v>
      </c>
      <c r="BR9" s="308" t="s">
        <v>26</v>
      </c>
      <c r="BS9" s="308" t="s">
        <v>26</v>
      </c>
      <c r="BT9" s="308" t="s">
        <v>26</v>
      </c>
      <c r="BU9" s="308" t="s">
        <v>26</v>
      </c>
      <c r="BV9" s="308" t="s">
        <v>26</v>
      </c>
      <c r="BW9" s="308" t="s">
        <v>26</v>
      </c>
      <c r="BX9" s="308" t="s">
        <v>26</v>
      </c>
      <c r="BY9" s="308" t="s">
        <v>26</v>
      </c>
      <c r="BZ9" s="308" t="s">
        <v>27</v>
      </c>
      <c r="CA9" s="308" t="s">
        <v>27</v>
      </c>
      <c r="CB9" s="308" t="s">
        <v>27</v>
      </c>
      <c r="CC9" s="308" t="s">
        <v>27</v>
      </c>
      <c r="CD9" s="308" t="s">
        <v>27</v>
      </c>
      <c r="CE9" s="308" t="s">
        <v>27</v>
      </c>
      <c r="CF9" s="308" t="s">
        <v>27</v>
      </c>
      <c r="CG9" s="308" t="s">
        <v>27</v>
      </c>
      <c r="CH9" s="308" t="s">
        <v>27</v>
      </c>
      <c r="CI9" s="308" t="s">
        <v>27</v>
      </c>
      <c r="CJ9" s="308" t="s">
        <v>27</v>
      </c>
      <c r="CK9" s="308" t="s">
        <v>27</v>
      </c>
      <c r="CL9" s="308" t="s">
        <v>28</v>
      </c>
      <c r="CM9" s="308" t="s">
        <v>28</v>
      </c>
      <c r="CN9" s="308" t="s">
        <v>28</v>
      </c>
      <c r="CO9" s="308" t="s">
        <v>28</v>
      </c>
      <c r="CP9" s="363" t="s">
        <v>29</v>
      </c>
      <c r="CQ9" s="365" t="s">
        <v>30</v>
      </c>
      <c r="CR9" s="367" t="s">
        <v>31</v>
      </c>
      <c r="CS9" s="229"/>
      <c r="CT9" s="180"/>
      <c r="CU9" s="180"/>
      <c r="CV9" s="180"/>
      <c r="CW9" s="180"/>
      <c r="CX9" s="180"/>
      <c r="CY9" s="180"/>
      <c r="CZ9" s="180"/>
      <c r="DA9" s="180"/>
      <c r="DB9" s="180"/>
      <c r="DC9" s="180"/>
      <c r="DD9" s="180"/>
      <c r="DE9" s="180"/>
      <c r="DF9" s="180"/>
      <c r="DG9" s="180"/>
      <c r="DH9" s="180"/>
      <c r="DI9" s="180"/>
      <c r="DJ9" s="180"/>
      <c r="DK9" s="180"/>
      <c r="DL9" s="180"/>
    </row>
    <row r="10" spans="1:148" s="259" customFormat="1" ht="45" customHeight="1" thickBot="1">
      <c r="A10" s="258"/>
      <c r="B10" s="377"/>
      <c r="C10" s="379"/>
      <c r="D10" s="381"/>
      <c r="E10" s="381"/>
      <c r="F10" s="381"/>
      <c r="G10" s="383"/>
      <c r="H10" s="230" t="s">
        <v>144</v>
      </c>
      <c r="I10" s="231" t="s">
        <v>32</v>
      </c>
      <c r="J10" s="231" t="s">
        <v>708</v>
      </c>
      <c r="K10" s="231" t="s">
        <v>33</v>
      </c>
      <c r="L10" s="231" t="s">
        <v>710</v>
      </c>
      <c r="M10" s="231" t="s">
        <v>34</v>
      </c>
      <c r="N10" s="231" t="s">
        <v>35</v>
      </c>
      <c r="O10" s="232" t="s">
        <v>36</v>
      </c>
      <c r="P10" s="370"/>
      <c r="Q10" s="188" t="s">
        <v>660</v>
      </c>
      <c r="R10" s="185" t="s">
        <v>661</v>
      </c>
      <c r="S10" s="185" t="s">
        <v>662</v>
      </c>
      <c r="T10" s="185" t="s">
        <v>663</v>
      </c>
      <c r="U10" s="189" t="s">
        <v>664</v>
      </c>
      <c r="V10" s="309" t="s">
        <v>37</v>
      </c>
      <c r="W10" s="205" t="s">
        <v>38</v>
      </c>
      <c r="X10" s="205" t="s">
        <v>39</v>
      </c>
      <c r="Y10" s="205" t="s">
        <v>40</v>
      </c>
      <c r="Z10" s="205" t="s">
        <v>41</v>
      </c>
      <c r="AA10" s="205" t="s">
        <v>42</v>
      </c>
      <c r="AB10" s="205" t="s">
        <v>43</v>
      </c>
      <c r="AC10" s="205" t="s">
        <v>44</v>
      </c>
      <c r="AD10" s="205" t="s">
        <v>45</v>
      </c>
      <c r="AE10" s="205" t="s">
        <v>46</v>
      </c>
      <c r="AF10" s="205" t="s">
        <v>47</v>
      </c>
      <c r="AG10" s="205" t="s">
        <v>48</v>
      </c>
      <c r="AH10" s="375"/>
      <c r="AI10" s="375"/>
      <c r="AJ10" s="375"/>
      <c r="AK10" s="375"/>
      <c r="AL10" s="375"/>
      <c r="AM10" s="375"/>
      <c r="AN10" s="375"/>
      <c r="AO10" s="360"/>
      <c r="AP10" s="360"/>
      <c r="AQ10" s="360"/>
      <c r="AR10" s="360"/>
      <c r="AS10" s="362"/>
      <c r="AT10" s="310" t="s">
        <v>49</v>
      </c>
      <c r="AU10" s="310" t="s">
        <v>50</v>
      </c>
      <c r="AV10" s="310" t="s">
        <v>50</v>
      </c>
      <c r="AW10" s="310" t="s">
        <v>50</v>
      </c>
      <c r="AX10" s="310" t="s">
        <v>51</v>
      </c>
      <c r="AY10" s="310" t="s">
        <v>52</v>
      </c>
      <c r="AZ10" s="310" t="s">
        <v>53</v>
      </c>
      <c r="BA10" s="310" t="s">
        <v>54</v>
      </c>
      <c r="BB10" s="310" t="s">
        <v>55</v>
      </c>
      <c r="BC10" s="310" t="s">
        <v>56</v>
      </c>
      <c r="BD10" s="310" t="s">
        <v>57</v>
      </c>
      <c r="BE10" s="310" t="s">
        <v>58</v>
      </c>
      <c r="BF10" s="310" t="s">
        <v>53</v>
      </c>
      <c r="BG10" s="310" t="s">
        <v>54</v>
      </c>
      <c r="BH10" s="310" t="s">
        <v>55</v>
      </c>
      <c r="BI10" s="310" t="s">
        <v>56</v>
      </c>
      <c r="BJ10" s="310" t="s">
        <v>57</v>
      </c>
      <c r="BK10" s="310" t="s">
        <v>58</v>
      </c>
      <c r="BL10" s="310" t="s">
        <v>59</v>
      </c>
      <c r="BM10" s="310" t="s">
        <v>60</v>
      </c>
      <c r="BN10" s="310" t="s">
        <v>61</v>
      </c>
      <c r="BO10" s="310" t="s">
        <v>62</v>
      </c>
      <c r="BP10" s="310" t="s">
        <v>63</v>
      </c>
      <c r="BQ10" s="310" t="s">
        <v>64</v>
      </c>
      <c r="BR10" s="310" t="s">
        <v>65</v>
      </c>
      <c r="BS10" s="310" t="s">
        <v>66</v>
      </c>
      <c r="BT10" s="310" t="s">
        <v>67</v>
      </c>
      <c r="BU10" s="310" t="s">
        <v>68</v>
      </c>
      <c r="BV10" s="310" t="s">
        <v>69</v>
      </c>
      <c r="BW10" s="310" t="s">
        <v>70</v>
      </c>
      <c r="BX10" s="310" t="s">
        <v>71</v>
      </c>
      <c r="BY10" s="310" t="s">
        <v>72</v>
      </c>
      <c r="BZ10" s="310" t="s">
        <v>61</v>
      </c>
      <c r="CA10" s="310" t="s">
        <v>62</v>
      </c>
      <c r="CB10" s="310" t="s">
        <v>63</v>
      </c>
      <c r="CC10" s="310" t="s">
        <v>64</v>
      </c>
      <c r="CD10" s="310" t="s">
        <v>65</v>
      </c>
      <c r="CE10" s="310" t="s">
        <v>66</v>
      </c>
      <c r="CF10" s="310" t="s">
        <v>67</v>
      </c>
      <c r="CG10" s="310" t="s">
        <v>68</v>
      </c>
      <c r="CH10" s="310" t="s">
        <v>69</v>
      </c>
      <c r="CI10" s="310" t="s">
        <v>70</v>
      </c>
      <c r="CJ10" s="310" t="s">
        <v>71</v>
      </c>
      <c r="CK10" s="310" t="s">
        <v>72</v>
      </c>
      <c r="CL10" s="310" t="s">
        <v>73</v>
      </c>
      <c r="CM10" s="310" t="s">
        <v>74</v>
      </c>
      <c r="CN10" s="310" t="s">
        <v>75</v>
      </c>
      <c r="CO10" s="310" t="s">
        <v>76</v>
      </c>
      <c r="CP10" s="364"/>
      <c r="CQ10" s="366"/>
      <c r="CR10" s="368"/>
      <c r="CS10" s="258"/>
      <c r="CT10" s="258"/>
      <c r="CU10" s="258"/>
      <c r="CV10" s="258"/>
      <c r="CW10" s="258"/>
      <c r="CX10" s="258"/>
      <c r="CY10" s="258"/>
      <c r="CZ10" s="258"/>
      <c r="DA10" s="258"/>
      <c r="DB10" s="258"/>
      <c r="DC10" s="258"/>
      <c r="DD10" s="258"/>
      <c r="DE10" s="258"/>
      <c r="DF10" s="258"/>
      <c r="DG10" s="258"/>
      <c r="DH10" s="258"/>
      <c r="DI10" s="258"/>
      <c r="DJ10" s="258"/>
      <c r="DK10" s="258"/>
      <c r="DL10" s="258"/>
    </row>
    <row r="11" spans="1:148" s="270" customFormat="1" ht="18" customHeight="1">
      <c r="A11" s="269"/>
      <c r="B11" s="284"/>
      <c r="C11" s="287"/>
      <c r="D11" s="288" t="s">
        <v>77</v>
      </c>
      <c r="E11" s="288" t="s">
        <v>78</v>
      </c>
      <c r="F11" s="288" t="s">
        <v>27</v>
      </c>
      <c r="G11" s="271" t="s">
        <v>166</v>
      </c>
      <c r="H11" s="288" t="s">
        <v>423</v>
      </c>
      <c r="I11" s="328">
        <v>1000</v>
      </c>
      <c r="J11" s="346">
        <f>I6</f>
        <v>381.6</v>
      </c>
      <c r="K11" s="289"/>
      <c r="L11" s="288" t="s">
        <v>208</v>
      </c>
      <c r="M11" s="288"/>
      <c r="N11" s="289"/>
      <c r="O11" s="288"/>
      <c r="P11" s="290" t="s">
        <v>79</v>
      </c>
      <c r="Q11" s="291">
        <f ca="1">IF(ISERROR(IF(OR($CR11="Fuel Use",$CR11="Custom Fuel",$CR11="Fuel Use and Vehicle Distance"),($N11*$V11*$AH11*$AI11),IF($CR11="Weight Distance (e.g. Freight Transport)",($I11*$J11*$V11*$AH11*$AI11),IF($CR11="Passenger Distance (e.g. Public Transport)",($I11*$K11*$V11*$AH11*$AI11),($I11*$V11*$AH11*$AI11))))),"",IF(OR($CR11="Fuel Use",$CR11="Custom Fuel",$CR11="Fuel Use and Vehicle Distance"),($N11*$V11*$AH11*$AI11),IF($CR11="Weight Distance (e.g. Freight Transport)",($I11*$J11*$V11*$AH11*$AI11),IF($CR11="Passenger Distance (e.g. Public Transport)",($I11*$K11*$V11*$AH11*$AI11),($I11*$V11*$AH11*$AI11)))))</f>
        <v>20.190815803008</v>
      </c>
      <c r="R11" s="291">
        <f ca="1">IF(ISERROR(IF($CR11="Weight Distance (e.g. Freight Transport)",($I11*$J11*$AB11*$AL11*$AM11*1000),IF(OR($CR11="Fuel Use",$CR11="Custom Fuel"),($N11*$AB11*$AL11*$AM11*1000),IF($CR11="Passenger Distance (e.g. Public Transport)",($I11*$AB11*$K11*$AL11*$AM11*1000),($I11*$AB11*$AL11*$AM11*1000))))),"",IF($CR11="Weight Distance (e.g. Freight Transport)",($I11*$J11*$AB11*$AL11*$AM11*1000),IF(OR($CR11="Fuel Use",$CR11="Custom Fuel"),($N11*$AB11*$AL11*$AM11*1000),IF($CR11="Passenger Distance (e.g. Public Transport)",($I11*$AB11*$K11*$AL11*$AM11*1000),($I11*$AB11*$AL11*$AM11*1000)))))</f>
        <v>1.7246321831735998</v>
      </c>
      <c r="S11" s="291">
        <f ca="1">IF(ISERROR(IF($CR11="Weight Distance (e.g. Freight Transport)",($I11*$J11*$AE11*$AN11*$AO11*1000),IF(OR($CR11="Fuel Use",$CR11="Custom Fuel"),($N11*$AE11*$AN11*$AO11*1000),IF($CR11="Passenger Distance (e.g. Public Transport)",($I11*$AE11*$AN11*$K11*$AO11*1000),($I11*$AE11*$AN11*$AO11*1000))))),"",IF($CR11="Weight Distance (e.g. Freight Transport)",($I11*$J11*$AE11*$AN11*$AO11*1000),IF(OR($CR11="Fuel Use",$CR11="Custom Fuel"),($N11*$AE11*$AN11*$AO11*1000),IF($CR11="Passenger Distance (e.g. Public Transport)",($I11*$AE11*$AN11*$K11*$AO11*1000),($I11*$AE11*$AN11*$AO11*1000)))))</f>
        <v>0.58889879425439995</v>
      </c>
      <c r="T11" s="291">
        <f ca="1">IF(AND(ISERROR($Q11*$AP11)=FALSE,ISERROR((R11/1000)*$AQ11)=FALSE,ISERROR((S11/1000)*$AR11)=FALSE),($Q11*$AP11)+((R11/1000)*$AQ11)+((S11/1000)*$AR11),IF(AND(ISERROR($Q11*$AP11)=FALSE,ISERROR((R11/1000)*$AQ11)=FALSE,ISERROR((S11/1000)*$AR11)=TRUE),($Q11*$AP11)+((R11/1000)*$AQ11),IF(AND(ISERROR($Q11*$AP11)=FALSE,ISERROR((R11/1000)*$AQ11)=TRUE,ISERROR((S11/1000)*$AR11)=FALSE),($Q11*$AP11)+((S11/1000)*$AR11),IF(AND(ISERROR($Q11*$AP11)=FALSE,ISERROR((R11/1000)*$AQ11)=TRUE,ISERROR((S11/1000)*$AR11)=TRUE),($Q11*$AP11),IF(AND(ISERROR($Q11*$AP11)=TRUE,ISERROR((R11/1000)*$AQ11)=FALSE,ISERROR((S11/1000)*$AR11)=FALSE),((R11/1000)*$AQ11)+((S11/1000)*$AR11),IF(AND(ISERROR($Q11*$AP11)=TRUE,ISERROR((R11/1000)*$AQ11)=FALSE,ISERROR((S11/1000)*$AR11)=TRUE),((R11/1000)*$AQ11),CQ11))))))</f>
        <v>20.395163684614278</v>
      </c>
      <c r="U11" s="292">
        <f ca="1">IF(ISERROR(IF(OR($CR11="Fuel Use",$CR11="Custom Fuel",$CR11="Fuel Use and Vehicle Distance"),($N11*$Y11*$AJ11*$AK11),IF($CR11="Weight Distance (e.g. Freight Transport)",($I11*$J11*$Y11*$AJ11*$AK11),IF($CR11="Passenger Distance (e.g. Public Transport)",($I11*$Y11*$AJ11*$AK11*$K11),($I11*$Y11*$AJ11*$AK11))))),"",IF(OR($CR11="Fuel Use",$CR11="Custom Fuel",$CR11="Fuel Use and Vehicle Distance"),($N11*$Y11*$AJ11*$AK11),IF($CR11="Weight Distance (e.g. Freight Transport)",($I11*$J11*$Y11*$AJ11*$AK11),IF($CR11="Passenger Distance (e.g. Public Transport)",($I11*$Y11*$AJ11*$AK11*$K11),($I11*$Y11*$AJ11*$AK11)))))</f>
        <v>0</v>
      </c>
      <c r="V11" s="286">
        <f t="shared" ref="V11:V72" ca="1" si="0">IF(OR($G11="Fuel Use",$G11="Fuel Use and Vehicle Distance"),VLOOKUP($M11,INDIRECT("Ref_EF_ByFuel"&amp;"_"&amp;$D11),3,0),IF(AND($G11="Vehicle Distance (e.g. Road Transport)",$D11="UK"),VLOOKUP($H11,Ref_EF_Vehicle_Distance_UK,3,0),IF(AND($G11="Vehicle Distance (e.g. Road Transport)",OR($D11="US",$D11="Other")),VLOOKUP($H11,INDIRECT("Ref_EF_Vehicle_Distance"&amp;"_"&amp;$D11),15,0),IF(AND($G11="Vehicle Distance (e.g. Road Transport)",ISBLANK($N11),ISBLANK($O11)),VLOOKUP($H11,INDIRECT("Ref_EF_Vehicle_Distance"&amp;"_"&amp;$D11),15,0),IF($G11="Weight Distance (e.g. Freight Transport)",VLOOKUP($H11,INDIRECT("Ref_EF_Weight_Distance"&amp;"_"&amp;$D11),3,0),IF($G11="Custom Vehicle",VLOOKUP($H11,Tbl_vehical_Settings,2,0),IF($G11="Custom Fuel",VLOOKUP($M11,Tbl_Fuel_Settings,2,0),$AU11)))))))</f>
        <v>4.8000000000000001E-2</v>
      </c>
      <c r="W11" s="281" t="str">
        <f t="shared" ref="W11:W72" ca="1" si="1">IF(OR($G11="Fuel Use",$G11="Fuel Use and Vehicle Distance"),VLOOKUP($M11,INDIRECT("Ref_EF_ByFuel"&amp;"_"&amp;$D11),5,0),IF(AND($G11="Vehicle Distance (e.g. Road Transport)",$D11="UK"),VLOOKUP($H11,Ref_EF_Vehicle_Distance_UK,5,0),IF(AND($G11="Vehicle Distance (e.g. Road Transport)",OR($D11="US",$D11="Other")),VLOOKUP($H11,INDIRECT("Ref_EF_Vehicle_Distance"&amp;"_"&amp;$D11),17,0),IF(AND($G11="Vehicle Distance (e.g. Road Transport)",ISBLANK($N11),ISBLANK($O11)),VLOOKUP($H11,INDIRECT("Ref_EF_Vehicle_Distance"&amp;"_"&amp;$D11),17,0),IF($G11="Weight Distance (e.g. Freight Transport)",VLOOKUP($H11,INDIRECT("Ref_EF_Weight_Distance"&amp;"_"&amp;$D11),5,0),IF($G11="Custom Vehicle",VLOOKUP($H11,Tbl_vehical_Settings,6,0),IF($G11="Custom Fuel",VLOOKUP($M11,Tbl_Fuel_Settings,6,0),$AV11)))))))</f>
        <v>Kilogram</v>
      </c>
      <c r="X11" s="281" t="str">
        <f t="shared" ref="X11:X72" ca="1" si="2">IF(OR($G11="Fuel Use",$G11="Fuel Use and Vehicle Distance"),VLOOKUP($M11,INDIRECT("Ref_EF_ByFuel"&amp;"_"&amp;$D11),6,0),IF(AND($G11="Vehicle Distance (e.g. Road Transport)",$D11="UK"),VLOOKUP($H11,Ref_EF_Vehicle_Distance_UK,6,0),IF(AND($G11="Vehicle Distance (e.g. Road Transport)",OR($D11="US",$D11="Other")),VLOOKUP($H11,INDIRECT("Ref_EF_Vehicle_Distance"&amp;"_"&amp;$D11),18,0),IF(AND($G11="Vehicle Distance (e.g. Road Transport)",ISBLANK($N11),ISBLANK($O11)),VLOOKUP($H11,INDIRECT("Ref_EF_Vehicle_Distance"&amp;"_"&amp;$D11),18,0),IF($G11="Weight Distance (e.g. Freight Transport)",VLOOKUP($H11,INDIRECT("Ref_EF_Weight_Distance"&amp;"_"&amp;$D11),6,0),IF($G11="Custom Vehicle",VLOOKUP($H11,Tbl_vehical_Settings,7,0),IF($G11="Custom Fuel",VLOOKUP($M11,Tbl_Fuel_Settings,7,0),$AW11)))))))</f>
        <v>Short Ton Mile</v>
      </c>
      <c r="Y11" s="281">
        <f t="shared" ref="Y11:Y72" ca="1" si="3">IF(OR($G11="Fuel Use",$G11="Fuel Use and Vehicle Distance"),VLOOKUP($M11,INDIRECT("Ref_EF_ByFuel"&amp;"_"&amp;$D11),4,0),IF(AND($G11="Vehicle Distance (e.g. Road Transport)",$D11="UK"),VLOOKUP($H11,Ref_EF_Vehicle_Distance_UK,4,0),IF(AND($G11="Vehicle Distance (e.g. Road Transport)",OR($D11="US",$D11="Other")),VLOOKUP($H11,INDIRECT("Ref_EF_Vehicle_Distance"&amp;"_"&amp;$D11),16,0),IF(AND($G11="Vehicle Distance (e.g. Road Transport)",ISBLANK($N11),ISBLANK($O11)),VLOOKUP($H11,INDIRECT("Ref_EF_Vehicle_Distance"&amp;"_"&amp;$D11),16,0),IF($G11="Weight Distance (e.g. Freight Transport)",VLOOKUP($H11,INDIRECT("Ref_EF_Weight_Distance"&amp;"_"&amp;$D11),4,0),IF($G11="Custom Vehicle",VLOOKUP($H11,Tbl_vehical_Settings,5,0),IF($G11="Custom Fuel",VLOOKUP($M11,Tbl_Fuel_Settings,5,0),$AX11)))))))</f>
        <v>0</v>
      </c>
      <c r="Z11" s="281" t="str">
        <f t="shared" ref="Z11:Z72" ca="1" si="4">IF(OR($G11="Fuel Use",$G11="Fuel Use and Vehicle Distance"),VLOOKUP($M11,INDIRECT("Ref_EF_ByFuel"&amp;"_"&amp;$D11),5,0),IF(AND($G11="Vehicle Distance (e.g. Road Transport)",$D11="UK"),VLOOKUP($H11,Ref_EF_Vehicle_Distance_UK,5,0),IF(AND($G11="Vehicle Distance (e.g. Road Transport)",OR($D11="US",$D11="Other")),VLOOKUP($H11,INDIRECT("Ref_EF_Vehicle_Distance"&amp;"_"&amp;$D11),17,0),IF(AND($G11="Vehicle Distance (e.g. Road Transport)",ISBLANK($N11),ISBLANK($O11)),VLOOKUP($H11,INDIRECT("Ref_EF_Vehicle_Distance"&amp;"_"&amp;$D11),17,0),IF($G11="Weight Distance (e.g. Freight Transport)",VLOOKUP($H11,INDIRECT("Ref_EF_Weight_Distance"&amp;"_"&amp;$D11),5,0),IF($G11="Custom Vehicle",VLOOKUP($H11,Tbl_vehical_Settings,6,0),IF($G11="Custom Fuel",VLOOKUP($M11,Tbl_Fuel_Settings,6,0),$AV11)))))))</f>
        <v>Kilogram</v>
      </c>
      <c r="AA11" s="281" t="str">
        <f t="shared" ref="AA11:AA72" ca="1" si="5">IF(OR($G11="Fuel Use",$G11="Fuel Use and Vehicle Distance"),VLOOKUP($M11,INDIRECT("Ref_EF_ByFuel"&amp;"_"&amp;$D11),6,0),IF(AND($G11="Vehicle Distance (e.g. Road Transport)",$D11="UK"),VLOOKUP($H11,Ref_EF_Vehicle_Distance_UK,6,0),IF(AND($G11="Vehicle Distance (e.g. Road Transport)",OR($D11="US",$D11="Other")),VLOOKUP($H11,INDIRECT("Ref_EF_Vehicle_Distance"&amp;"_"&amp;$D11),18,0),IF(AND($G11="Vehicle Distance (e.g. Road Transport)",ISBLANK($N11),ISBLANK($O11)),VLOOKUP($H11,INDIRECT("Ref_EF_Vehicle_Distance"&amp;"_"&amp;$D11),18,0),IF($G11="Weight Distance (e.g. Freight Transport)",VLOOKUP($H11,INDIRECT("Ref_EF_Weight_Distance"&amp;"_"&amp;$D11),6,0),IF($G11="Custom Vehicle",VLOOKUP($H11,Tbl_vehical_Settings,7,0),IF($G11="Custom Fuel",VLOOKUP($M11,Tbl_Fuel_Settings,7,0),$AW11)))))))</f>
        <v>Short Ton Mile</v>
      </c>
      <c r="AB11" s="281">
        <f t="shared" ref="AB11:AB72" ca="1" si="6">IF($G11="Fuel Use",VLOOKUP($H11,INDIRECT("Ref_EF_ByFuel_CH4"&amp;"_"&amp;$D11),3,0),
IF($G11="Fuel Use and Vehicle Distance",VLOOKUP($H11,INDIRECT("Ref_EF_Vehicle_Distance"&amp;"_"&amp;$D11),3,0),IF($G11="Vehicle Distance (e.g. Road Transport)",VLOOKUP($H11,INDIRECT("Ref_EF_Vehicle_Distance"&amp;"_"&amp;$D11),IF($D11="UK",7,3),0),IF($G11="Weight Distance (e.g. Freight Transport)",VLOOKUP(VLOOKUP($H11,INDIRECT("Ref_EF_Weight_Distance"&amp;"_"&amp;$D11),8,0),INDIRECT("Ref_EF_Weight_Distance_CH4"&amp;"_"&amp;$D11),3,0),IF($G11="Custom Vehicle",VLOOKUP($H11,Tbl_vehical_Settings,3,0),IF($G11="Custom Fuel",VLOOKUP($M11,Tbl_Fuel_Settings,3,0),VLOOKUP($H11,INDIRECT("Ref_EF_Public_Transport"&amp;"_"&amp;$D11),7,0)))))))</f>
        <v>4.1000000000000003E-3</v>
      </c>
      <c r="AC11" s="281" t="str">
        <f t="shared" ref="AC11:AC72" ca="1" si="7">IF($G11="Fuel Use",VLOOKUP($H11,INDIRECT("Ref_EF_ByFuel_CH4"&amp;"_"&amp;$D11),4,0),
IF($G11="Fuel Use and Vehicle Distance",VLOOKUP($H11,INDIRECT("Ref_EF_Vehicle_Distance"&amp;"_"&amp;$D11),4,0),IF($G11="Vehicle Distance (e.g. Road Transport)",VLOOKUP($H11,INDIRECT("Ref_EF_Vehicle_Distance"&amp;"_"&amp;$D11),IF($D11="UK",8,4),0),IF($G11="Weight Distance (e.g. Freight Transport)",VLOOKUP(VLOOKUP($H11,INDIRECT("Ref_EF_Weight_Distance"&amp;"_"&amp;$D11),8,0),INDIRECT("Ref_EF_Weight_Distance_CH4"&amp;"_"&amp;$D11),4,0),IF($G11="Custom Vehicle",VLOOKUP($H11,Tbl_vehical_Settings,6,0),IF($G11="Custom Fuel",VLOOKUP($M11,Tbl_Fuel_Settings,6,0),VLOOKUP($H11,INDIRECT("Ref_EF_Public_Transport"&amp;"_"&amp;$D11),8,0)))))))</f>
        <v>Gram</v>
      </c>
      <c r="AD11" s="281" t="str">
        <f t="shared" ref="AD11:AD72" ca="1" si="8">IF($G11="Fuel Use",VLOOKUP($H11,INDIRECT("Ref_EF_ByFuel_CH4"&amp;"_"&amp;$D11),5,0),
IF($G11="Fuel Use and Vehicle Distance",VLOOKUP($H11,INDIRECT("Ref_EF_Vehicle_Distance"&amp;"_"&amp;$D11),5,0),IF($G11="Vehicle Distance (e.g. Road Transport)",VLOOKUP($H11,INDIRECT("Ref_EF_Vehicle_Distance"&amp;"_"&amp;$D11),IF($D11="UK",9,5),0),IF($G11="Weight Distance (e.g. Freight Transport)",VLOOKUP(VLOOKUP($H11,INDIRECT("Ref_EF_Weight_Distance"&amp;"_"&amp;$D11),8,0),INDIRECT("Ref_EF_Weight_Distance_CH4"&amp;"_"&amp;$D11),5,0),IF($G11="Custom Vehicle",VLOOKUP($H11,Tbl_vehical_Settings,7,0),IF($G11="Custom Fuel",VLOOKUP($M11,Tbl_Fuel_Settings,7,0),VLOOKUP($H11,INDIRECT("Ref_EF_Public_Transport"&amp;"_"&amp;$D11),9,0)))))))</f>
        <v>Short Ton Mile</v>
      </c>
      <c r="AE11" s="281">
        <f t="shared" ref="AE11:AE72" ca="1" si="9">IF($G11="Fuel Use",VLOOKUP($H11,INDIRECT("Ref_EF_ByFuel_CH4"&amp;"_"&amp;$D11),6,0),
IF($G11="Fuel Use and Vehicle Distance",VLOOKUP($H11,INDIRECT("Ref_EF_Vehicle_Distance"&amp;"_"&amp;$D11),6,0),IF($G11="Vehicle Distance (e.g. Road Transport)",VLOOKUP($H11,INDIRECT("Ref_EF_Vehicle_Distance"&amp;"_"&amp;$D11),IF($D11="UK",10,6),0),IF($G11="Weight Distance (e.g. Freight Transport)",VLOOKUP(VLOOKUP($H11,INDIRECT("Ref_EF_Weight_Distance"&amp;"_"&amp;$D11),8,0),INDIRECT("Ref_EF_Weight_Distance_CH4"&amp;"_"&amp;$D11),6,0),IF($G11="Custom Vehicle",VLOOKUP($H11,Tbl_vehical_Settings,4,0),IF($G11="Custom Fuel",VLOOKUP($M11,Tbl_Fuel_Settings,4,0),VLOOKUP($H11,INDIRECT("Ref_EF_Public_Transport"&amp;"_"&amp;$D11),10,0)))))))</f>
        <v>1.4E-3</v>
      </c>
      <c r="AF11" s="281" t="str">
        <f t="shared" ref="AF11:AF72" ca="1" si="10">IF($G11="Fuel Use",VLOOKUP($H11,INDIRECT("Ref_EF_ByFuel_CH4"&amp;"_"&amp;$D11),7,0),
IF($G11="Fuel Use and Vehicle Distance",VLOOKUP($H11,INDIRECT("Ref_EF_Vehicle_Distance"&amp;"_"&amp;$D11),7,0),IF($G11="Vehicle Distance (e.g. Road Transport)",VLOOKUP($H11,INDIRECT("Ref_EF_Vehicle_Distance"&amp;"_"&amp;$D11),IF($D11="UK",11,7),0),IF($G11="Weight Distance (e.g. Freight Transport)",VLOOKUP(VLOOKUP($H11,INDIRECT("Ref_EF_Weight_Distance"&amp;"_"&amp;$D11),8,0),INDIRECT("Ref_EF_Weight_Distance_CH4"&amp;"_"&amp;$D11),7,0),IF($G11="Custom Vehicle",VLOOKUP($H11,Tbl_vehical_Settings,6,0),IF($G11="Custom Fuel",VLOOKUP($M11,Tbl_Fuel_Settings,6,0),VLOOKUP($H11,INDIRECT("Ref_EF_Public_Transport"&amp;"_"&amp;$D11),11,0)))))))</f>
        <v>Gram</v>
      </c>
      <c r="AG11" s="281" t="str">
        <f t="shared" ref="AG11:AG72" ca="1" si="11">IF($G11="Fuel Use",VLOOKUP($H11,INDIRECT("Ref_EF_ByFuel_CH4"&amp;"_"&amp;$D11),8,0),
IF($G11="Fuel Use and Vehicle Distance",VLOOKUP($H11,INDIRECT("Ref_EF_Vehicle_Distance"&amp;"_"&amp;$D11),8,0),IF($G11="Vehicle Distance (e.g. Road Transport)",VLOOKUP($H11,INDIRECT("Ref_EF_Vehicle_Distance"&amp;"_"&amp;$D11),IF($D11="UK",12,8),0),IF($G11="Weight Distance (e.g. Freight Transport)",VLOOKUP(VLOOKUP($H11,INDIRECT("Ref_EF_Weight_Distance"&amp;"_"&amp;$D11),8,0),INDIRECT("Ref_EF_Weight_Distance_CH4"&amp;"_"&amp;$D11),8,0),IF($G11="Custom Vehicle",VLOOKUP($H11,Tbl_vehical_Settings,7,0),IF($G11="Custom Fuel",VLOOKUP($M11,Tbl_Fuel_Settings,7,0),VLOOKUP($H11,INDIRECT("Ref_EF_Public_Transport"&amp;"_"&amp;$D11),12,0)))))))</f>
        <v>Short Ton Mile</v>
      </c>
      <c r="AH11" s="281">
        <f t="array" aca="1" ref="AH11" ca="1">INDEX(Ref_Master_Unit_Table,MATCH($W11,REF_To_Unit,0),MATCH('Reference - Lookup and Unit'!$A$11,Ref_From_Units,0))</f>
        <v>1E-3</v>
      </c>
      <c r="AI11" s="281">
        <f t="array" aca="1" ref="AI11" ca="1">INDEX(Ref_Master_Unit_Table,MATCH(IF(AND($D11="UK",$G11="Vehicle Distance (e.g. Road Transport)"),$L11,IF(ISBLANK($O11),$L11,$O11)),Ref_From_Units,0),MATCH($X11,REF_To_Unit,0))</f>
        <v>1.1023113099999999</v>
      </c>
      <c r="AJ11" s="281">
        <f t="array" aca="1" ref="AJ11" ca="1">INDEX(Ref_Master_Unit_Table,MATCH($Z11,REF_To_Unit,0),MATCH('Reference - Lookup and Unit'!$A$11,Ref_From_Units,0))</f>
        <v>1E-3</v>
      </c>
      <c r="AK11" s="281">
        <f t="array" aca="1" ref="AK11" ca="1">INDEX(Ref_Master_Unit_Table,MATCH(IF(AND($D11="UK",$G11="Vehicle Distance (e.g. Road Transport)"),$L11,IF(ISBLANK($O11),$L11,$O11)),Ref_From_Units,0),MATCH($AA11,REF_To_Unit,0))</f>
        <v>1.1023113099999999</v>
      </c>
      <c r="AL11" s="281">
        <f t="array" aca="1" ref="AL11" ca="1">INDEX(Ref_Master_Unit_Table,MATCH($AC11,REF_To_Unit,0),MATCH('Reference - Lookup and Unit'!$A$11,Ref_From_Units,0))</f>
        <v>9.9999999999999995E-7</v>
      </c>
      <c r="AM11" s="281">
        <f t="array" aca="1" ref="AM11" ca="1">INDEX(Ref_Master_Unit_Table,MATCH(IF(OR($G11="Fuel Use",$G11="Custom Fuel"),$O11,$L11),Ref_From_Units,0),MATCH($AD11,REF_To_Unit,0))</f>
        <v>1.1023113099999999</v>
      </c>
      <c r="AN11" s="281">
        <f t="array" aca="1" ref="AN11" ca="1">INDEX(Ref_Master_Unit_Table,MATCH($AF11,REF_To_Unit,0),MATCH('Reference - Lookup and Unit'!$A$11,Ref_From_Units,0))</f>
        <v>9.9999999999999995E-7</v>
      </c>
      <c r="AO11" s="281">
        <f t="array" aca="1" ref="AO11" ca="1">INDEX(Ref_Master_Unit_Table,MATCH(IF(OR($G11="Fuel Use",$G11="Custom Fuel"),$O11,$L11),Ref_From_Units,0),MATCH($AD11,REF_To_Unit,0))</f>
        <v>1.1023113099999999</v>
      </c>
      <c r="AP11" s="281">
        <f t="shared" ref="AP11:AP74" ca="1" si="12">VLOOKUP("CO2",INDIRECT(IF(Setting_IPCC_GWP_VERSION="1995 IPCC Second Assessment Report (SAR)","Ref_EF_IPCC_GWP_95",IF(Setting_IPCC_GWP_VERSION="2001 IPCC Third Assessment Report (TAR)","Ref_EF_IPCC_GWP_2001","Ref_EF_IPCC_GWP_2007"))),2,0)</f>
        <v>1</v>
      </c>
      <c r="AQ11" s="282">
        <f t="shared" ref="AQ11:AQ72" ca="1" si="13">VLOOKUP("CH4",INDIRECT(IF(Setting_IPCC_GWP_VERSION="1995 IPCC Second Assessment Report (SAR)","Ref_EF_IPCC_GWP_95",IF(Setting_IPCC_GWP_VERSION="2001 IPCC Third Assessment Report (TAR)","Ref_EF_IPCC_GWP_2001",IF(Setting_IPCC_GWP_VERSION="2007 IPCC Fourth Assessment Report","Ref_EF_IPCC_GWP_2007","Ref_EF_IPCC_GWP_2014")))),2,0)</f>
        <v>28</v>
      </c>
      <c r="AR11" s="282">
        <f t="shared" ref="AR11:AR72" ca="1" si="14">VLOOKUP("N2O",INDIRECT(IF(Setting_IPCC_GWP_VERSION="1995 IPCC Second Assessment Report (SAR)","Ref_EF_IPCC_GWP_95",IF(Setting_IPCC_GWP_VERSION="2001 IPCC Third Assessment Report (TAR)","Ref_EF_IPCC_GWP_2001", IF(Setting_IPCC_GWP_VERSION="2007 IPCC Fourth Assessment Report","Ref_EF_IPCC_GWP_2007","Ref_EF_IPCC_GWP_2014")))),2,0)</f>
        <v>265</v>
      </c>
      <c r="AS11" s="282">
        <f t="shared" ref="AS11:AS74" ca="1" si="15">VLOOKUP("Biofuel CO2",INDIRECT(IF(Setting_IPCC_GWP_VERSION="1995 IPCC Second Assessment Report (SAR)","Ref_EF_IPCC_GWP_95",IF(Setting_IPCC_GWP_VERSION="2001 IPCC Third Assessment Report (TAR)","Ref_EF_IPCC_GWP_2001","Ref_EF_IPCC_GWP_2007"))),2,0)</f>
        <v>1</v>
      </c>
      <c r="AT11" s="276" t="str">
        <f t="shared" ref="AT11:AT74" si="16">IF(OR($G11="Fuel Use",$G11="Custom fuel"),(IF(E11&lt;&gt;"",("Ref_DD_vehicle_FuelUse"&amp;"_"&amp;D11 &amp;"_"&amp;E11),"Ref_DD_vehicle_FuelUse"&amp;"_"&amp;D11)),IF(OR($G11="Vehicle Distance (e.g. Road Transport)",$G11="Fuel Use and Vehicle Distance"),(IF(E11&lt;&gt;"",("Ref_DD_vehicle_VehicleDistance"&amp;"_"&amp;D11 &amp;"_"&amp;E11),"Ref_DD_vehicle_VehicleDistance"&amp;"_"&amp;D11)),IF($G11="Weight Distance (e.g. Freight Transport)",(IF(E11&lt;&gt;"",("Ref_DD_vehicle_WeightDistance"&amp;"_"&amp;D11 &amp;"_"&amp;E11),"Ref_DD_vehicle_WeightDistance"&amp;"_"&amp;D11)),(IF(E11&lt;&gt;"",("Ref_DD_vehicle_Passenger"&amp;"_"&amp;D11 &amp;"_"&amp;E11),"Ref_DD_vehicle_Passenger"&amp;"_"&amp;D11)))))</f>
        <v>Ref_DD_vehicle_WeightDistance_US_Water</v>
      </c>
      <c r="AU11" s="276" t="e">
        <f t="shared" ref="AU11:AU110" ca="1" si="17">VLOOKUP($H11,INDIRECT("Ref_EF_Public_Transport"&amp;"_"&amp;$D11),3,0)</f>
        <v>#N/A</v>
      </c>
      <c r="AV11" s="276" t="e">
        <f t="shared" ref="AV11:AV110" ca="1" si="18">VLOOKUP($H11,INDIRECT("Ref_EF_Public_Transport"&amp;"_"&amp;$D11),5,0)</f>
        <v>#N/A</v>
      </c>
      <c r="AW11" s="276" t="e">
        <f t="shared" ref="AW11:AW110" ca="1" si="19">VLOOKUP($H11,INDIRECT("Ref_EF_Public_Transport"&amp;"_"&amp;$D11),6,0)</f>
        <v>#N/A</v>
      </c>
      <c r="AX11" s="276" t="e">
        <f t="shared" ref="AX11:AX110" ca="1" si="20">VLOOKUP($H11,INDIRECT("Ref_EF_Public_Transport"&amp;"_"&amp;$D11),4,0)</f>
        <v>#N/A</v>
      </c>
      <c r="AY11" s="276" t="b">
        <f t="shared" ref="AY11:AY110" ca="1" si="21">IF(ISERROR(COLUMN(INDIRECT($AT11))),FALSE,TRUE)</f>
        <v>1</v>
      </c>
      <c r="AZ11" s="276" t="str">
        <f t="shared" ref="AZ11:AZ110" si="22">IF(AND($F11="Scope 1",OR($G11="Fuel Use",$G11="Custom Fuel",$G11="Fuel Use and Vehicle Distance")),$Q11,IF(AND($F11="Scope 1",OR($G11="Vehicle Distance (e.g. Road Transport)",$G11="Custom Vehicle"),ISBLANK($N11)=FALSE),$Q11,""))</f>
        <v/>
      </c>
      <c r="BA11" s="276" t="str">
        <f t="shared" ref="BA11:BA110" si="23">IF(AND($F11="Scope 1",AND(OR($G11="Vehicle Distance (e.g. Road Transport)",$G11="Custom Vehicle"),OR($D11="US",$D11="Other"),ISBLANK($N11)=TRUE)),$Q11,IF(AND($F11="Scope 1",$G11&lt;&gt;"Fuel Use",ISBLANK($N11)=TRUE),$Q11,""))</f>
        <v/>
      </c>
      <c r="BB11" s="276" t="str">
        <f t="shared" ref="BB11:BB74" si="24">IF(AND(OR(G11="Fuel Use",G11="Custom Fuel"),F11="Scope 1",ISBLANK(I11)=TRUE),R11,"")</f>
        <v/>
      </c>
      <c r="BC11" s="276" t="str">
        <f t="shared" ref="BC11:BC74" si="25">IF(AND(OR(G11="Fuel Use",G11="Custom Fuel"),F11="Scope 1",ISBLANK(I11)=FALSE),R11,IF(AND(G11&lt;&gt;"Fuel Use",G11&lt;&gt;"Custom Fuel",F11="Scope 1"),R11,""))</f>
        <v/>
      </c>
      <c r="BD11" s="276" t="str">
        <f t="shared" ref="BD11:BD74" si="26">IF(AND(OR(G11="Fuel Use",G11="Custom Fuel"),F11="Scope 1",ISBLANK(I11)=TRUE),S11,"")</f>
        <v/>
      </c>
      <c r="BE11" s="276" t="str">
        <f t="shared" ref="BE11:BE74" si="27">IF(AND(OR(G11="Fuel Use",G11="Custom Fuel"),F11="Scope 1",ISBLANK(I11)=FALSE),S11,IF(AND(G11&lt;&gt;"Fuel Use",G11&lt;&gt;"Custom Fuel",F11="Scope 1"),S11,""))</f>
        <v/>
      </c>
      <c r="BF11" s="276" t="str">
        <f t="shared" ref="BF11:BF110" si="28">IF(AND($F11="Scope 3",OR($G11="Fuel Use",$G11="Custom Fuel",$G11="Fuel Use and Vehicle Distance")),$Q11,IF(AND($F11="Scope 3",OR($G11="Vehicle Distance (e.g. Road Transport)",$G11="Custom Vehicle"),ISBLANK($N11)=FALSE),$Q11,""))</f>
        <v/>
      </c>
      <c r="BG11" s="276">
        <f t="shared" ref="BG11:BG110" ca="1" si="29">IF(AND($F11="Scope 3",AND(OR($G11="Vehicle Distance (e.g. Road Transport)",$G11="Custom Vehicle"),OR($D11="US",$D11="Other"),ISBLANK($N11)=TRUE)),$Q11,IF(AND($F11="Scope 3",$G11&lt;&gt;"Fuel Use",ISBLANK($N11)=TRUE),$Q11,""))</f>
        <v>20.190815803008</v>
      </c>
      <c r="BH11" s="276" t="str">
        <f t="shared" ref="BH11:BH74" si="30">IF(AND(OR(G11="Fuel Use",G11="Custom Fuel"),F11="Scope 3",ISBLANK(I11)=TRUE),R11,"")</f>
        <v/>
      </c>
      <c r="BI11" s="276">
        <f t="shared" ref="BI11:BI74" ca="1" si="31">IF(AND(OR(G11="Fuel Use",G11="Custom Fuel"),F11="Scope 3",ISBLANK(I11)=FALSE),R11,IF(AND(G11&lt;&gt;"Fuel Use",G11&lt;&gt;"Custom Fuel",F11="Scope 3"),R11,""))</f>
        <v>1.7246321831735998</v>
      </c>
      <c r="BJ11" s="276" t="str">
        <f t="shared" ref="BJ11:BJ74" si="32">IF(AND(OR(G11="Fuel Use",G11="Custom Fuel"),F11="Scope 3",ISBLANK(I11)=TRUE),S11,"")</f>
        <v/>
      </c>
      <c r="BK11" s="276">
        <f t="shared" ref="BK11:BK74" ca="1" si="33">IF(AND(OR(G11="Fuel Use",G11="Custom Fuel"),F11="Scope 3",ISBLANK(I11)=FALSE),S11,IF(AND(G11&lt;&gt;"Fuel Use",G11&lt;&gt;"Custom Fuel",F11="Scope 3"),S11,""))</f>
        <v>0.58889879425439995</v>
      </c>
      <c r="BL11" s="276" t="str">
        <f t="shared" ref="BL11:BL110" si="34">IF(OR($G11="Fuel Use",$G11="Custom Fuel"),$U11,IF(AND(OR($G11="Vehicle Distance (e.g. Road Transport)",$G11="Custom Vehicle"),ISBLANK($N11)=FALSE),$U11,""))</f>
        <v/>
      </c>
      <c r="BM11" s="283">
        <f t="shared" ref="BM11:BM110" ca="1" si="35">IF(AND(AND(OR($G11="Vehicle Distance (e.g. Road Transport)",$G11="Custom Vehicle"),OR($D11="US",$D11="Other"),ISBLANK($N11)=TRUE)),$U11,IF(AND($G11&lt;&gt;"Fuel Use",ISBLANK($N11)=TRUE),$U11,""))</f>
        <v>0</v>
      </c>
      <c r="BN11" s="276" t="str">
        <f t="shared" ref="BN11:BN110" si="36">IF(AND($E11="Road",$F11="Scope 1"),$Q11,"")</f>
        <v/>
      </c>
      <c r="BO11" s="276" t="str">
        <f t="shared" ref="BO11:BO110" si="37">IF(AND($E11="Rail",$F11="Scope 1"),$Q11,"")</f>
        <v/>
      </c>
      <c r="BP11" s="276" t="str">
        <f t="shared" ref="BP11:BP110" si="38">IF(AND($E11="Water",$F11="Scope 1"),$Q11,"")</f>
        <v/>
      </c>
      <c r="BQ11" s="276" t="str">
        <f t="shared" ref="BQ11:BQ110" si="39">IF(AND($E11="AirCraft",$F11="Scope 1"),$Q11,"")</f>
        <v/>
      </c>
      <c r="BR11" s="276" t="str">
        <f t="shared" ref="BR11:BR110" si="40">IF(AND($E11="Road",$F11="Scope 1"),$R11,"")</f>
        <v/>
      </c>
      <c r="BS11" s="276" t="str">
        <f t="shared" ref="BS11:BS110" si="41">IF(AND($E11="Rail",$F11="Scope 1"),$R11,"")</f>
        <v/>
      </c>
      <c r="BT11" s="276" t="str">
        <f t="shared" ref="BT11:BT110" si="42">IF(AND($E11="Water",$F11="Scope 1"),$R11,"")</f>
        <v/>
      </c>
      <c r="BU11" s="276" t="str">
        <f t="shared" ref="BU11:BU110" si="43">IF(AND($E11="Aircraft",$F11="Scope 1"),$R11,"")</f>
        <v/>
      </c>
      <c r="BV11" s="276" t="str">
        <f t="shared" ref="BV11:BV110" si="44">IF(AND($E11="Road",$F11="Scope 1"),$S11,"")</f>
        <v/>
      </c>
      <c r="BW11" s="276" t="str">
        <f t="shared" ref="BW11:BW110" si="45">IF(AND($E11="Rail",$F11="Scope 1"),$S11,"")</f>
        <v/>
      </c>
      <c r="BX11" s="276" t="str">
        <f t="shared" ref="BX11:BX110" si="46">IF(AND($E11="Water",$F11="Scope 1"),$S11,"")</f>
        <v/>
      </c>
      <c r="BY11" s="276" t="str">
        <f t="shared" ref="BY11:BY110" si="47">IF(AND($E11="Aircraft",$F11="Scope 1"),$S11,"")</f>
        <v/>
      </c>
      <c r="BZ11" s="276" t="str">
        <f t="shared" ref="BZ11:BZ110" si="48">IF(AND($E11="Road",$F11="Scope 3"),$Q11,"")</f>
        <v/>
      </c>
      <c r="CA11" s="276" t="str">
        <f t="shared" ref="CA11:CA110" si="49">IF(AND($E11="Rail",$F11="Scope 3"),$Q11,"")</f>
        <v/>
      </c>
      <c r="CB11" s="276">
        <f t="shared" ref="CB11:CB110" ca="1" si="50">IF(AND($E11="Water",$F11="Scope 3"),$Q11,"")</f>
        <v>20.190815803008</v>
      </c>
      <c r="CC11" s="276" t="str">
        <f t="shared" ref="CC11:CC110" si="51">IF(AND($E11="AirCraft",$F11="Scope 3"),$Q11,"")</f>
        <v/>
      </c>
      <c r="CD11" s="276" t="str">
        <f t="shared" ref="CD11:CD110" si="52">IF(AND($E11="Road",$F11="Scope 3"),$R11,"")</f>
        <v/>
      </c>
      <c r="CE11" s="276" t="str">
        <f t="shared" ref="CE11:CE110" si="53">IF(AND($E11="Rail",$F11="Scope 3"),$R11,"")</f>
        <v/>
      </c>
      <c r="CF11" s="276">
        <f t="shared" ref="CF11:CF110" ca="1" si="54">IF(AND($E11="Water",$F11="Scope 3"),$R11,"")</f>
        <v>1.7246321831735998</v>
      </c>
      <c r="CG11" s="276" t="str">
        <f t="shared" ref="CG11:CG110" si="55">IF(AND($E11="Aircraft",$F11="Scope 3"),$R11,"")</f>
        <v/>
      </c>
      <c r="CH11" s="276" t="str">
        <f t="shared" ref="CH11:CH110" si="56">IF(AND($E11="Road",$F11="Scope 3"),$S11,"")</f>
        <v/>
      </c>
      <c r="CI11" s="276" t="str">
        <f t="shared" ref="CI11:CI110" si="57">IF(AND($E11="Rail",$F11="Scope 3"),$S11,"")</f>
        <v/>
      </c>
      <c r="CJ11" s="276">
        <f t="shared" ref="CJ11:CJ110" ca="1" si="58">IF(AND($E11="Water",$F11="Scope 3"),$S11,"")</f>
        <v>0.58889879425439995</v>
      </c>
      <c r="CK11" s="276" t="str">
        <f t="shared" ref="CK11:CK110" si="59">IF(AND($E11="Aircraft",$F11="Scope 3"),$S11,"")</f>
        <v/>
      </c>
      <c r="CL11" s="276" t="str">
        <f t="shared" ref="CL11:CL110" si="60">IF($E11="Road",$U11,"")</f>
        <v/>
      </c>
      <c r="CM11" s="276" t="str">
        <f t="shared" ref="CM11:CM110" si="61">IF($E11="Rail",$U11,"")</f>
        <v/>
      </c>
      <c r="CN11" s="276">
        <f t="shared" ref="CN11:CN110" ca="1" si="62">IF($E11="Water",$U11,"")</f>
        <v>0</v>
      </c>
      <c r="CO11" s="276" t="str">
        <f t="shared" ref="CO11:CO110" si="63">IF($E11="Aircraft",$U11,"")</f>
        <v/>
      </c>
      <c r="CP11" s="276" t="str">
        <f t="shared" ref="CP11:CP110" si="64">IF($G11="Weight Distance (e.g. Freight Transport)","Ref_DD_WeightDistanceUnits",IF($G11="Passenger Distance (e.g. Public Transport)","Ref_DD_PasengerDistanceUnits",IF($G11="Custom Vehicle","Set_DD_Vehicle_Units","Ref_DD_DistanceUnit")))</f>
        <v>Ref_DD_WeightDistanceUnits</v>
      </c>
      <c r="CQ11" s="276" t="str">
        <f t="shared" ref="CQ11:CQ74" ca="1" si="65">IF(AND(ISERROR($Q11*$AP11)=TRUE,ISERROR((R11/1000)*$AQ11)=TRUE,ISERROR((S11/1000)*$AR11)=FALSE),((S11/1000)*$AR11),"")</f>
        <v/>
      </c>
      <c r="CR11" s="311" t="str">
        <f t="shared" ref="CR11:CR110" si="66">IF($G11="Custom vehicle",IF(OR($L11="Passenger Mile",$L11="Passenger Kilometer"),"Passenger Distance (e.g. Public Transport)",IF(OR($L11="Tonne Mile",$L11="Tonne Kilometer"),"Weight Distance (e.g. Freight Transport)","Vehicle Distance (e.g. Road Transport)")),$G11)</f>
        <v>Weight Distance (e.g. Freight Transport)</v>
      </c>
      <c r="CS11" s="269"/>
      <c r="CT11" s="269"/>
      <c r="CU11" s="269"/>
      <c r="CV11" s="269"/>
      <c r="CW11" s="269"/>
      <c r="CX11" s="269"/>
      <c r="CY11" s="269"/>
      <c r="CZ11" s="269"/>
      <c r="DA11" s="269"/>
      <c r="DB11" s="269"/>
      <c r="DC11" s="269"/>
      <c r="DD11" s="269"/>
      <c r="DE11" s="269"/>
      <c r="DF11" s="269"/>
      <c r="DG11" s="269"/>
      <c r="DH11" s="269"/>
      <c r="DI11" s="269"/>
      <c r="DJ11" s="269"/>
      <c r="DK11" s="269"/>
      <c r="DL11" s="269"/>
      <c r="DM11" s="269"/>
      <c r="DN11" s="269"/>
      <c r="DO11" s="324"/>
      <c r="DP11" s="325"/>
      <c r="DQ11" s="325"/>
      <c r="DR11" s="325"/>
      <c r="DS11" s="325"/>
      <c r="DT11" s="325"/>
      <c r="DU11" s="325"/>
      <c r="DV11" s="325"/>
      <c r="DW11" s="325"/>
      <c r="DX11" s="325"/>
      <c r="DY11" s="325"/>
      <c r="DZ11" s="325"/>
      <c r="EA11" s="325"/>
      <c r="EB11" s="325"/>
      <c r="EC11" s="325"/>
      <c r="ED11" s="325"/>
      <c r="EE11" s="325"/>
      <c r="EF11" s="325"/>
      <c r="EG11" s="325"/>
      <c r="EH11" s="325"/>
      <c r="EI11" s="325"/>
      <c r="EJ11" s="325"/>
      <c r="EK11" s="325"/>
      <c r="EL11" s="325"/>
      <c r="EM11" s="325"/>
      <c r="EN11" s="325"/>
      <c r="EO11" s="325"/>
      <c r="EP11" s="325"/>
      <c r="EQ11" s="325"/>
      <c r="ER11" s="325"/>
    </row>
    <row r="12" spans="1:148" s="270" customFormat="1" ht="18" customHeight="1">
      <c r="A12" s="269"/>
      <c r="B12" s="284"/>
      <c r="C12" s="293"/>
      <c r="D12" s="271" t="s">
        <v>77</v>
      </c>
      <c r="E12" s="271" t="s">
        <v>105</v>
      </c>
      <c r="F12" s="271" t="s">
        <v>27</v>
      </c>
      <c r="G12" s="271" t="s">
        <v>166</v>
      </c>
      <c r="H12" s="271" t="s">
        <v>401</v>
      </c>
      <c r="I12" s="329">
        <v>1000</v>
      </c>
      <c r="J12" s="347">
        <f>I6</f>
        <v>381.6</v>
      </c>
      <c r="K12" s="272"/>
      <c r="L12" s="271" t="s">
        <v>208</v>
      </c>
      <c r="M12" s="271"/>
      <c r="N12" s="272"/>
      <c r="O12" s="271"/>
      <c r="P12" s="273"/>
      <c r="Q12" s="274">
        <f ca="1">IF(ISERROR(IF(OR($CR12="Fuel Use",$CR12="Custom Fuel",$CR12="Fuel Use and Vehicle Distance"),($N12*$V12*$AH12*$AI12),IF($CR12="Weight Distance (e.g. Freight Transport)",($I12*$J12*$V12*$AH12*$AI12),IF($CR12="Passenger Distance (e.g. Public Transport)",($I12*$K12*$V12*$AH12*$AI12),($I12*$V12*$AH12*$AI12))))),"",IF(OR($CR12="Fuel Use",$CR12="Custom Fuel",$CR12="Fuel Use and Vehicle Distance"),($N12*$V12*$AH12*$AI12),IF($CR12="Weight Distance (e.g. Freight Transport)",($I12*$J12*$V12*$AH12*$AI12),IF($CR12="Passenger Distance (e.g. Public Transport)",($I12*$K12*$V12*$AH12*$AI12),($I12*$V12*$AH12*$AI12)))))</f>
        <v>124.93067278111199</v>
      </c>
      <c r="R12" s="274">
        <f ca="1">IF(ISERROR(IF($CR12="Weight Distance (e.g. Freight Transport)",($I12*$J12*$AB12*$AL12*$AM12*1000),IF(OR($CR12="Fuel Use",$CR12="Custom Fuel"),($N12*$AB12*$AL12*$AM12*1000),IF($CR12="Passenger Distance (e.g. Public Transport)",($I12*$AB12*$K12*$AL12*$AM12*1000),($I12*$AB12*$AL12*$AM12*1000))))),"",IF($CR12="Weight Distance (e.g. Freight Transport)",($I12*$J12*$AB12*$AL12*$AM12*1000),IF(OR($CR12="Fuel Use",$CR12="Custom Fuel"),($N12*$AB12*$AL12*$AM12*1000),IF($CR12="Passenger Distance (e.g. Public Transport)",($I12*$AB12*$K12*$AL12*$AM12*1000),($I12*$AB12*$AL12*$AM12*1000)))))</f>
        <v>1.4722469856360001</v>
      </c>
      <c r="S12" s="274">
        <f ca="1">IF(ISERROR(IF($CR12="Weight Distance (e.g. Freight Transport)",($I12*$J12*$AE12*$AN12*$AO12*1000),IF(OR($CR12="Fuel Use",$CR12="Custom Fuel"),($N12*$AE12*$AN12*$AO12*1000),IF($CR12="Passenger Distance (e.g. Public Transport)",($I12*$AE12*$AN12*$K12*$AO12*1000),($I12*$AE12*$AN12*$AO12*1000))))),"",IF($CR12="Weight Distance (e.g. Freight Transport)",($I12*$J12*$AE12*$AN12*$AO12*1000),IF(OR($CR12="Fuel Use",$CR12="Custom Fuel"),($N12*$AE12*$AN12*$AO12*1000),IF($CR12="Passenger Distance (e.g. Public Transport)",($I12*$AE12*$AN12*$K12*$AO12*1000),($I12*$AE12*$AN12*$AO12*1000)))))</f>
        <v>1.1357333889192001</v>
      </c>
      <c r="T12" s="274">
        <f ca="1">IF(AND(ISERROR($Q12*$AP12)=FALSE,ISERROR((R12/1000)*$AQ12)=FALSE,ISERROR((S12/1000)*$AR12)=FALSE),($Q12*$AP12)+((R12/1000)*$AQ12)+((S12/1000)*$AR12),IF(AND(ISERROR($Q12*$AP12)=FALSE,ISERROR((R12/1000)*$AQ12)=FALSE,ISERROR((S12/1000)*$AR12)=TRUE),($Q12*$AP12)+((R12/1000)*$AQ12),IF(AND(ISERROR($Q12*$AP12)=FALSE,ISERROR((R12/1000)*$AQ12)=TRUE,ISERROR((S12/1000)*$AR12)=FALSE),($Q12*$AP12)+((S12/1000)*$AR12),IF(AND(ISERROR($Q12*$AP12)=FALSE,ISERROR((R12/1000)*$AQ12)=TRUE,ISERROR((S12/1000)*$AR12)=TRUE),($Q12*$AP12),IF(AND(ISERROR($Q12*$AP12)=TRUE,ISERROR((R12/1000)*$AQ12)=FALSE,ISERROR((S12/1000)*$AR12)=FALSE),((R12/1000)*$AQ12)+((S12/1000)*$AR12),IF(AND(ISERROR($Q12*$AP12)=TRUE,ISERROR((R12/1000)*$AQ12)=FALSE,ISERROR((S12/1000)*$AR12)=TRUE),((R12/1000)*$AQ12),CQ12))))))</f>
        <v>125.2728650447734</v>
      </c>
      <c r="U12" s="294">
        <f ca="1">IF(ISERROR(IF(OR($CR12="Fuel Use",$CR12="Custom Fuel",$CR12="Fuel Use and Vehicle Distance"),($N12*$Y12*$AJ12*$AK12),IF($CR12="Weight Distance (e.g. Freight Transport)",($I12*$J12*$Y12*$AJ12*$AK12),IF($CR12="Passenger Distance (e.g. Public Transport)",($I12*$Y12*$AJ12*$AK12*$K12),($I12*$Y12*$AJ12*$AK12))))),"",IF(OR($CR12="Fuel Use",$CR12="Custom Fuel",$CR12="Fuel Use and Vehicle Distance"),($N12*$Y12*$AJ12*$AK12),IF($CR12="Weight Distance (e.g. Freight Transport)",($I12*$J12*$Y12*$AJ12*$AK12),IF($CR12="Passenger Distance (e.g. Public Transport)",($I12*$Y12*$AJ12*$AK12*$K12),($I12*$Y12*$AJ12*$AK12)))))</f>
        <v>0</v>
      </c>
      <c r="V12" s="286">
        <f t="shared" ca="1" si="0"/>
        <v>0.29699999999999999</v>
      </c>
      <c r="W12" s="281" t="str">
        <f ca="1">IF(OR($G12="Fuel Use",$G12="Fuel Use and Vehicle Distance"),VLOOKUP($M12,INDIRECT("Ref_EF_ByFuel"&amp;"_"&amp;$D12),5,0),IF(AND($G12="Vehicle Distance (e.g. Road Transport)",$D12="UK"),VLOOKUP($H12,Ref_EF_Vehicle_Distance_UK,5,0),IF(AND($G12="Vehicle Distance (e.g. Road Transport)",OR($D12="US",$D12="Other")),VLOOKUP($H12,INDIRECT("Ref_EF_Vehicle_Distance"&amp;"_"&amp;$D12),17,0),IF(AND($G12="Vehicle Distance (e.g. Road Transport)",ISBLANK($N12),ISBLANK($O12)),VLOOKUP($H12,INDIRECT("Ref_EF_Vehicle_Distance"&amp;"_"&amp;$D12),17,0),IF($G12="Weight Distance (e.g. Freight Transport)",VLOOKUP($H12,INDIRECT("Ref_EF_Weight_Distance"&amp;"_"&amp;$D12),5,0),IF($G12="Custom Vehicle",VLOOKUP($H12,Tbl_vehical_Settings,6,0),IF($G12="Custom Fuel",VLOOKUP($M12,Tbl_Fuel_Settings,6,0),$AV12)))))))</f>
        <v>Kilogram</v>
      </c>
      <c r="X12" s="281" t="str">
        <f t="shared" ca="1" si="2"/>
        <v>Short Ton Mile</v>
      </c>
      <c r="Y12" s="281">
        <f t="shared" ca="1" si="3"/>
        <v>0</v>
      </c>
      <c r="Z12" s="281" t="str">
        <f t="shared" ca="1" si="4"/>
        <v>Kilogram</v>
      </c>
      <c r="AA12" s="281" t="str">
        <f t="shared" ca="1" si="5"/>
        <v>Short Ton Mile</v>
      </c>
      <c r="AB12" s="281">
        <f t="shared" ca="1" si="6"/>
        <v>3.5000000000000001E-3</v>
      </c>
      <c r="AC12" s="281" t="str">
        <f t="shared" ca="1" si="7"/>
        <v>Gram</v>
      </c>
      <c r="AD12" s="281" t="str">
        <f t="shared" ca="1" si="8"/>
        <v>Short Ton Mile</v>
      </c>
      <c r="AE12" s="281">
        <f t="shared" ca="1" si="9"/>
        <v>2.7000000000000001E-3</v>
      </c>
      <c r="AF12" s="281" t="str">
        <f t="shared" ca="1" si="10"/>
        <v>Gram</v>
      </c>
      <c r="AG12" s="281" t="str">
        <f t="shared" ca="1" si="11"/>
        <v>Short Ton Mile</v>
      </c>
      <c r="AH12" s="281">
        <f t="array" aca="1" ref="AH12" ca="1">INDEX(Ref_Master_Unit_Table,MATCH($W12,REF_To_Unit,0),MATCH('Reference - Lookup and Unit'!$A$11,Ref_From_Units,0))</f>
        <v>1E-3</v>
      </c>
      <c r="AI12" s="281">
        <f t="array" aca="1" ref="AI12" ca="1">INDEX(Ref_Master_Unit_Table,MATCH(IF(AND($D12="UK",$G12="Vehicle Distance (e.g. Road Transport)"),$L12,IF(ISBLANK($O12),$L12,$O12)),Ref_From_Units,0),MATCH($X12,REF_To_Unit,0))</f>
        <v>1.1023113099999999</v>
      </c>
      <c r="AJ12" s="281">
        <f t="array" aca="1" ref="AJ12" ca="1">INDEX(Ref_Master_Unit_Table,MATCH($Z12,REF_To_Unit,0),MATCH('Reference - Lookup and Unit'!$A$11,Ref_From_Units,0))</f>
        <v>1E-3</v>
      </c>
      <c r="AK12" s="281">
        <f t="array" aca="1" ref="AK12" ca="1">INDEX(Ref_Master_Unit_Table,MATCH(IF(AND($D12="UK",$G12="Vehicle Distance (e.g. Road Transport)"),$L12,IF(ISBLANK($O12),$L12,$O12)),Ref_From_Units,0),MATCH($AA12,REF_To_Unit,0))</f>
        <v>1.1023113099999999</v>
      </c>
      <c r="AL12" s="281">
        <f t="array" aca="1" ref="AL12" ca="1">INDEX(Ref_Master_Unit_Table,MATCH($AC12,REF_To_Unit,0),MATCH('Reference - Lookup and Unit'!$A$11,Ref_From_Units,0))</f>
        <v>9.9999999999999995E-7</v>
      </c>
      <c r="AM12" s="281">
        <f t="array" aca="1" ref="AM12" ca="1">INDEX(Ref_Master_Unit_Table,MATCH(IF(OR($G12="Fuel Use",$G12="Custom Fuel"),$O12,$L12),Ref_From_Units,0),MATCH($AD12,REF_To_Unit,0))</f>
        <v>1.1023113099999999</v>
      </c>
      <c r="AN12" s="281">
        <f t="array" aca="1" ref="AN12" ca="1">INDEX(Ref_Master_Unit_Table,MATCH($AF12,REF_To_Unit,0),MATCH('Reference - Lookup and Unit'!$A$11,Ref_From_Units,0))</f>
        <v>9.9999999999999995E-7</v>
      </c>
      <c r="AO12" s="281">
        <f t="array" aca="1" ref="AO12" ca="1">INDEX(Ref_Master_Unit_Table,MATCH(IF(OR($G12="Fuel Use",$G12="Custom Fuel"),$O12,$L12),Ref_From_Units,0),MATCH($AD12,REF_To_Unit,0))</f>
        <v>1.1023113099999999</v>
      </c>
      <c r="AP12" s="281">
        <f t="shared" ca="1" si="12"/>
        <v>1</v>
      </c>
      <c r="AQ12" s="282">
        <f t="shared" ca="1" si="13"/>
        <v>28</v>
      </c>
      <c r="AR12" s="282">
        <f t="shared" ca="1" si="14"/>
        <v>265</v>
      </c>
      <c r="AS12" s="282">
        <f t="shared" ca="1" si="15"/>
        <v>1</v>
      </c>
      <c r="AT12" s="276" t="str">
        <f t="shared" si="16"/>
        <v>Ref_DD_vehicle_WeightDistance_US_Road</v>
      </c>
      <c r="AU12" s="276" t="e">
        <f t="shared" ca="1" si="17"/>
        <v>#N/A</v>
      </c>
      <c r="AV12" s="276" t="e">
        <f t="shared" ca="1" si="18"/>
        <v>#N/A</v>
      </c>
      <c r="AW12" s="276" t="e">
        <f t="shared" ca="1" si="19"/>
        <v>#N/A</v>
      </c>
      <c r="AX12" s="276" t="e">
        <f t="shared" ca="1" si="20"/>
        <v>#N/A</v>
      </c>
      <c r="AY12" s="276" t="b">
        <f t="shared" ca="1" si="21"/>
        <v>1</v>
      </c>
      <c r="AZ12" s="276" t="str">
        <f t="shared" si="22"/>
        <v/>
      </c>
      <c r="BA12" s="276" t="str">
        <f t="shared" si="23"/>
        <v/>
      </c>
      <c r="BB12" s="276" t="str">
        <f t="shared" si="24"/>
        <v/>
      </c>
      <c r="BC12" s="276" t="str">
        <f t="shared" si="25"/>
        <v/>
      </c>
      <c r="BD12" s="276" t="str">
        <f t="shared" si="26"/>
        <v/>
      </c>
      <c r="BE12" s="276" t="str">
        <f t="shared" si="27"/>
        <v/>
      </c>
      <c r="BF12" s="276" t="str">
        <f t="shared" si="28"/>
        <v/>
      </c>
      <c r="BG12" s="276">
        <f t="shared" ca="1" si="29"/>
        <v>124.93067278111199</v>
      </c>
      <c r="BH12" s="276" t="str">
        <f t="shared" si="30"/>
        <v/>
      </c>
      <c r="BI12" s="276">
        <f t="shared" ca="1" si="31"/>
        <v>1.4722469856360001</v>
      </c>
      <c r="BJ12" s="276" t="str">
        <f t="shared" si="32"/>
        <v/>
      </c>
      <c r="BK12" s="276">
        <f t="shared" ca="1" si="33"/>
        <v>1.1357333889192001</v>
      </c>
      <c r="BL12" s="276" t="str">
        <f t="shared" si="34"/>
        <v/>
      </c>
      <c r="BM12" s="283">
        <f t="shared" ca="1" si="35"/>
        <v>0</v>
      </c>
      <c r="BN12" s="276" t="str">
        <f t="shared" si="36"/>
        <v/>
      </c>
      <c r="BO12" s="276" t="str">
        <f t="shared" si="37"/>
        <v/>
      </c>
      <c r="BP12" s="276" t="str">
        <f t="shared" si="38"/>
        <v/>
      </c>
      <c r="BQ12" s="276" t="str">
        <f t="shared" si="39"/>
        <v/>
      </c>
      <c r="BR12" s="276" t="str">
        <f t="shared" si="40"/>
        <v/>
      </c>
      <c r="BS12" s="276" t="str">
        <f t="shared" si="41"/>
        <v/>
      </c>
      <c r="BT12" s="276" t="str">
        <f t="shared" si="42"/>
        <v/>
      </c>
      <c r="BU12" s="276" t="str">
        <f t="shared" si="43"/>
        <v/>
      </c>
      <c r="BV12" s="276" t="str">
        <f t="shared" si="44"/>
        <v/>
      </c>
      <c r="BW12" s="276" t="str">
        <f t="shared" si="45"/>
        <v/>
      </c>
      <c r="BX12" s="276" t="str">
        <f t="shared" si="46"/>
        <v/>
      </c>
      <c r="BY12" s="276" t="str">
        <f t="shared" si="47"/>
        <v/>
      </c>
      <c r="BZ12" s="276">
        <f t="shared" ca="1" si="48"/>
        <v>124.93067278111199</v>
      </c>
      <c r="CA12" s="276" t="str">
        <f t="shared" si="49"/>
        <v/>
      </c>
      <c r="CB12" s="276" t="str">
        <f t="shared" si="50"/>
        <v/>
      </c>
      <c r="CC12" s="276" t="str">
        <f t="shared" si="51"/>
        <v/>
      </c>
      <c r="CD12" s="276">
        <f t="shared" ca="1" si="52"/>
        <v>1.4722469856360001</v>
      </c>
      <c r="CE12" s="276" t="str">
        <f t="shared" si="53"/>
        <v/>
      </c>
      <c r="CF12" s="276" t="str">
        <f t="shared" si="54"/>
        <v/>
      </c>
      <c r="CG12" s="276" t="str">
        <f t="shared" si="55"/>
        <v/>
      </c>
      <c r="CH12" s="276">
        <f t="shared" ca="1" si="56"/>
        <v>1.1357333889192001</v>
      </c>
      <c r="CI12" s="276" t="str">
        <f t="shared" si="57"/>
        <v/>
      </c>
      <c r="CJ12" s="276" t="str">
        <f t="shared" si="58"/>
        <v/>
      </c>
      <c r="CK12" s="276" t="str">
        <f t="shared" si="59"/>
        <v/>
      </c>
      <c r="CL12" s="276">
        <f t="shared" ca="1" si="60"/>
        <v>0</v>
      </c>
      <c r="CM12" s="276" t="str">
        <f t="shared" si="61"/>
        <v/>
      </c>
      <c r="CN12" s="276" t="str">
        <f t="shared" si="62"/>
        <v/>
      </c>
      <c r="CO12" s="276" t="str">
        <f t="shared" si="63"/>
        <v/>
      </c>
      <c r="CP12" s="276" t="str">
        <f t="shared" si="64"/>
        <v>Ref_DD_WeightDistanceUnits</v>
      </c>
      <c r="CQ12" s="276" t="str">
        <f t="shared" ca="1" si="65"/>
        <v/>
      </c>
      <c r="CR12" s="311" t="str">
        <f t="shared" si="66"/>
        <v>Weight Distance (e.g. Freight Transport)</v>
      </c>
      <c r="CS12" s="269"/>
      <c r="CT12" s="269"/>
      <c r="CU12" s="269"/>
      <c r="CV12" s="269"/>
      <c r="CW12" s="269"/>
      <c r="CX12" s="269"/>
      <c r="CY12" s="269"/>
      <c r="CZ12" s="269"/>
      <c r="DA12" s="269"/>
      <c r="DB12" s="269"/>
      <c r="DC12" s="269"/>
      <c r="DD12" s="269"/>
      <c r="DE12" s="269"/>
      <c r="DF12" s="269"/>
      <c r="DG12" s="269"/>
      <c r="DH12" s="269"/>
      <c r="DI12" s="269"/>
      <c r="DJ12" s="269"/>
      <c r="DK12" s="269"/>
      <c r="DL12" s="269"/>
      <c r="DM12" s="269"/>
      <c r="DN12" s="269"/>
      <c r="DO12" s="312"/>
    </row>
    <row r="13" spans="1:148" s="270" customFormat="1" ht="18" customHeight="1">
      <c r="A13" s="269"/>
      <c r="B13" s="284"/>
      <c r="C13" s="293"/>
      <c r="D13" s="271" t="s">
        <v>181</v>
      </c>
      <c r="E13" s="271" t="s">
        <v>107</v>
      </c>
      <c r="F13" s="271" t="s">
        <v>27</v>
      </c>
      <c r="G13" s="271" t="s">
        <v>166</v>
      </c>
      <c r="H13" s="271" t="s">
        <v>107</v>
      </c>
      <c r="I13" s="329"/>
      <c r="J13" s="347">
        <f>I6</f>
        <v>381.6</v>
      </c>
      <c r="K13" s="272"/>
      <c r="L13" s="271" t="s">
        <v>208</v>
      </c>
      <c r="M13" s="271"/>
      <c r="N13" s="272"/>
      <c r="O13" s="271"/>
      <c r="P13" s="275"/>
      <c r="Q13" s="274">
        <f t="shared" ref="Q13:Q20" ca="1" si="67">IF(ISERROR(IF(OR($CR13="Fuel Use",$CR13="Custom Fuel",$CR13="Fuel Use and Vehicle Distance"),($N13*$V13*$AH13*$AI13),IF($CR13="Weight Distance (e.g. Freight Transport)",($I13*$J13*$V13*$AH13*$AI13),IF($CR13="Passenger Distance (e.g. Public Transport)",($I13*$K13*$V13*$AH13*$AI13),($I13*$V13*$AH13*$AI13))))),"",IF(OR($CR13="Fuel Use",$CR13="Custom Fuel",$CR13="Fuel Use and Vehicle Distance"),($N13*$V13*$AH13*$AI13),IF($CR13="Weight Distance (e.g. Freight Transport)",($I13*$J13*$V13*$AH13*$AI13),IF($CR13="Passenger Distance (e.g. Public Transport)",($I13*$K13*$V13*$AH13*$AI13),($I13*$V13*$AH13*$AI13)))))</f>
        <v>0</v>
      </c>
      <c r="R13" s="274">
        <f t="shared" ref="R13:R20" ca="1" si="68">IF(ISERROR(IF($CR13="Weight Distance (e.g. Freight Transport)",($I13*$J13*$AB13*$AL13*$AM13*1000),IF(OR($CR13="Fuel Use",$CR13="Custom Fuel"),($N13*$AB13*$AL13*$AM13*1000),IF($CR13="Passenger Distance (e.g. Public Transport)",($I13*$AB13*$K13*$AL13*$AM13*1000),($I13*$AB13*$AL13*$AM13*1000))))),"",IF($CR13="Weight Distance (e.g. Freight Transport)",($I13*$J13*$AB13*$AL13*$AM13*1000),IF(OR($CR13="Fuel Use",$CR13="Custom Fuel"),($N13*$AB13*$AL13*$AM13*1000),IF($CR13="Passenger Distance (e.g. Public Transport)",($I13*$AB13*$K13*$AL13*$AM13*1000),($I13*$AB13*$AL13*$AM13*1000)))))</f>
        <v>0</v>
      </c>
      <c r="S13" s="274">
        <f t="shared" ref="S13:S20" ca="1" si="69">IF(ISERROR(IF($CR13="Weight Distance (e.g. Freight Transport)",($I13*$J13*$AE13*$AN13*$AO13*1000),IF(OR($CR13="Fuel Use",$CR13="Custom Fuel"),($N13*$AE13*$AN13*$AO13*1000),IF($CR13="Passenger Distance (e.g. Public Transport)",($I13*$AE13*$AN13*$K13*$AO13*1000),($I13*$AE13*$AN13*$AO13*1000))))),"",IF($CR13="Weight Distance (e.g. Freight Transport)",($I13*$J13*$AE13*$AN13*$AO13*1000),IF(OR($CR13="Fuel Use",$CR13="Custom Fuel"),($N13*$AE13*$AN13*$AO13*1000),IF($CR13="Passenger Distance (e.g. Public Transport)",($I13*$AE13*$AN13*$K13*$AO13*1000),($I13*$AE13*$AN13*$AO13*1000)))))</f>
        <v>0</v>
      </c>
      <c r="T13" s="274">
        <f t="shared" ref="T13:T20" ca="1" si="70">IF(AND(ISERROR($Q13*$AP13)=FALSE,ISERROR((R13/1000)*$AQ13)=FALSE,ISERROR((S13/1000)*$AR13)=FALSE),($Q13*$AP13)+((R13/1000)*$AQ13)+((S13/1000)*$AR13),IF(AND(ISERROR($Q13*$AP13)=FALSE,ISERROR((R13/1000)*$AQ13)=FALSE,ISERROR((S13/1000)*$AR13)=TRUE),($Q13*$AP13)+((R13/1000)*$AQ13),IF(AND(ISERROR($Q13*$AP13)=FALSE,ISERROR((R13/1000)*$AQ13)=TRUE,ISERROR((S13/1000)*$AR13)=FALSE),($Q13*$AP13)+((S13/1000)*$AR13),IF(AND(ISERROR($Q13*$AP13)=FALSE,ISERROR((R13/1000)*$AQ13)=TRUE,ISERROR((S13/1000)*$AR13)=TRUE),($Q13*$AP13),IF(AND(ISERROR($Q13*$AP13)=TRUE,ISERROR((R13/1000)*$AQ13)=FALSE,ISERROR((S13/1000)*$AR13)=FALSE),((R13/1000)*$AQ13)+((S13/1000)*$AR13),IF(AND(ISERROR($Q13*$AP13)=TRUE,ISERROR((R13/1000)*$AQ13)=FALSE,ISERROR((S13/1000)*$AR13)=TRUE),((R13/1000)*$AQ13),CQ13))))))</f>
        <v>0</v>
      </c>
      <c r="U13" s="294">
        <f t="shared" ref="U13:U20" ca="1" si="71">IF(ISERROR(IF(OR($CR13="Fuel Use",$CR13="Custom Fuel",$CR13="Fuel Use and Vehicle Distance"),($N13*$Y13*$AJ13*$AK13),IF($CR13="Weight Distance (e.g. Freight Transport)",($I13*$J13*$Y13*$AJ13*$AK13),IF($CR13="Passenger Distance (e.g. Public Transport)",($I13*$Y13*$AJ13*$AK13*$K13),($I13*$Y13*$AJ13*$AK13))))),"",IF(OR($CR13="Fuel Use",$CR13="Custom Fuel",$CR13="Fuel Use and Vehicle Distance"),($N13*$Y13*$AJ13*$AK13),IF($CR13="Weight Distance (e.g. Freight Transport)",($I13*$J13*$Y13*$AJ13*$AK13),IF($CR13="Passenger Distance (e.g. Public Transport)",($I13*$Y13*$AJ13*$AK13*$K13),($I13*$Y13*$AJ13*$AK13)))))</f>
        <v>0</v>
      </c>
      <c r="V13" s="286">
        <f t="shared" ca="1" si="0"/>
        <v>2.8500000000000001E-2</v>
      </c>
      <c r="W13" s="281" t="str">
        <f t="shared" ca="1" si="1"/>
        <v>Kilogram</v>
      </c>
      <c r="X13" s="281" t="str">
        <f t="shared" ca="1" si="2"/>
        <v>Tonne Kilometer</v>
      </c>
      <c r="Y13" s="281">
        <f t="shared" ca="1" si="3"/>
        <v>0</v>
      </c>
      <c r="Z13" s="281" t="str">
        <f t="shared" ca="1" si="4"/>
        <v>Kilogram</v>
      </c>
      <c r="AA13" s="281" t="str">
        <f t="shared" ca="1" si="5"/>
        <v>Tonne Kilometer</v>
      </c>
      <c r="AB13" s="281">
        <f t="shared" ca="1" si="6"/>
        <v>2E-3</v>
      </c>
      <c r="AC13" s="281" t="str">
        <f t="shared" ca="1" si="7"/>
        <v>Gram</v>
      </c>
      <c r="AD13" s="281" t="str">
        <f t="shared" ca="1" si="8"/>
        <v>Short Ton Mile</v>
      </c>
      <c r="AE13" s="281">
        <f t="shared" ca="1" si="9"/>
        <v>5.9999999999999995E-4</v>
      </c>
      <c r="AF13" s="281" t="str">
        <f t="shared" ca="1" si="10"/>
        <v>Gram</v>
      </c>
      <c r="AG13" s="281" t="str">
        <f t="shared" ca="1" si="11"/>
        <v>Short Ton Mile</v>
      </c>
      <c r="AH13" s="281">
        <f t="array" aca="1" ref="AH13" ca="1">INDEX(Ref_Master_Unit_Table,MATCH($W13,REF_To_Unit,0),MATCH('Reference - Lookup and Unit'!$A$11,Ref_From_Units,0))</f>
        <v>1E-3</v>
      </c>
      <c r="AI13" s="281">
        <f t="array" aca="1" ref="AI13" ca="1">INDEX(Ref_Master_Unit_Table,MATCH(IF(AND($D13="UK",$G13="Vehicle Distance (e.g. Road Transport)"),$L13,IF(ISBLANK($O13),$L13,$O13)),Ref_From_Units,0),MATCH($X13,REF_To_Unit,0))</f>
        <v>1.6093440000000001</v>
      </c>
      <c r="AJ13" s="281">
        <f t="array" aca="1" ref="AJ13" ca="1">INDEX(Ref_Master_Unit_Table,MATCH($Z13,REF_To_Unit,0),MATCH('Reference - Lookup and Unit'!$A$11,Ref_From_Units,0))</f>
        <v>1E-3</v>
      </c>
      <c r="AK13" s="281">
        <f t="array" aca="1" ref="AK13" ca="1">INDEX(Ref_Master_Unit_Table,MATCH(IF(AND($D13="UK",$G13="Vehicle Distance (e.g. Road Transport)"),$L13,IF(ISBLANK($O13),$L13,$O13)),Ref_From_Units,0),MATCH($AA13,REF_To_Unit,0))</f>
        <v>1.6093440000000001</v>
      </c>
      <c r="AL13" s="281">
        <f t="array" aca="1" ref="AL13" ca="1">INDEX(Ref_Master_Unit_Table,MATCH($AC13,REF_To_Unit,0),MATCH('Reference - Lookup and Unit'!$A$11,Ref_From_Units,0))</f>
        <v>9.9999999999999995E-7</v>
      </c>
      <c r="AM13" s="281">
        <f t="array" aca="1" ref="AM13" ca="1">INDEX(Ref_Master_Unit_Table,MATCH(IF(OR($G13="Fuel Use",$G13="Custom Fuel"),$O13,$L13),Ref_From_Units,0),MATCH($AD13,REF_To_Unit,0))</f>
        <v>1.1023113099999999</v>
      </c>
      <c r="AN13" s="281">
        <f t="array" aca="1" ref="AN13" ca="1">INDEX(Ref_Master_Unit_Table,MATCH($AF13,REF_To_Unit,0),MATCH('Reference - Lookup and Unit'!$A$11,Ref_From_Units,0))</f>
        <v>9.9999999999999995E-7</v>
      </c>
      <c r="AO13" s="281">
        <f t="array" aca="1" ref="AO13" ca="1">INDEX(Ref_Master_Unit_Table,MATCH(IF(OR($G13="Fuel Use",$G13="Custom Fuel"),$O13,$L13),Ref_From_Units,0),MATCH($AD13,REF_To_Unit,0))</f>
        <v>1.1023113099999999</v>
      </c>
      <c r="AP13" s="281">
        <f t="shared" ca="1" si="12"/>
        <v>1</v>
      </c>
      <c r="AQ13" s="282">
        <f t="shared" ca="1" si="13"/>
        <v>28</v>
      </c>
      <c r="AR13" s="282">
        <f t="shared" ca="1" si="14"/>
        <v>265</v>
      </c>
      <c r="AS13" s="282">
        <f t="shared" ca="1" si="15"/>
        <v>1</v>
      </c>
      <c r="AT13" s="276" t="str">
        <f t="shared" si="16"/>
        <v>Ref_DD_vehicle_WeightDistance_UK_Rail</v>
      </c>
      <c r="AU13" s="276" t="e">
        <f t="shared" ca="1" si="17"/>
        <v>#N/A</v>
      </c>
      <c r="AV13" s="276" t="e">
        <f t="shared" ca="1" si="18"/>
        <v>#N/A</v>
      </c>
      <c r="AW13" s="276" t="e">
        <f t="shared" ca="1" si="19"/>
        <v>#N/A</v>
      </c>
      <c r="AX13" s="276" t="e">
        <f t="shared" ca="1" si="20"/>
        <v>#N/A</v>
      </c>
      <c r="AY13" s="276" t="b">
        <f t="shared" ca="1" si="21"/>
        <v>1</v>
      </c>
      <c r="AZ13" s="276" t="str">
        <f t="shared" si="22"/>
        <v/>
      </c>
      <c r="BA13" s="276" t="str">
        <f t="shared" si="23"/>
        <v/>
      </c>
      <c r="BB13" s="276" t="str">
        <f t="shared" si="24"/>
        <v/>
      </c>
      <c r="BC13" s="276" t="str">
        <f t="shared" si="25"/>
        <v/>
      </c>
      <c r="BD13" s="276" t="str">
        <f t="shared" si="26"/>
        <v/>
      </c>
      <c r="BE13" s="276" t="str">
        <f t="shared" si="27"/>
        <v/>
      </c>
      <c r="BF13" s="276" t="str">
        <f t="shared" si="28"/>
        <v/>
      </c>
      <c r="BG13" s="276">
        <f t="shared" ca="1" si="29"/>
        <v>0</v>
      </c>
      <c r="BH13" s="276" t="str">
        <f t="shared" si="30"/>
        <v/>
      </c>
      <c r="BI13" s="276">
        <f t="shared" ca="1" si="31"/>
        <v>0</v>
      </c>
      <c r="BJ13" s="276" t="str">
        <f t="shared" si="32"/>
        <v/>
      </c>
      <c r="BK13" s="276">
        <f t="shared" ca="1" si="33"/>
        <v>0</v>
      </c>
      <c r="BL13" s="276" t="str">
        <f t="shared" si="34"/>
        <v/>
      </c>
      <c r="BM13" s="283">
        <f t="shared" ca="1" si="35"/>
        <v>0</v>
      </c>
      <c r="BN13" s="276" t="str">
        <f t="shared" si="36"/>
        <v/>
      </c>
      <c r="BO13" s="276" t="str">
        <f t="shared" si="37"/>
        <v/>
      </c>
      <c r="BP13" s="276" t="str">
        <f t="shared" si="38"/>
        <v/>
      </c>
      <c r="BQ13" s="276" t="str">
        <f t="shared" si="39"/>
        <v/>
      </c>
      <c r="BR13" s="276" t="str">
        <f t="shared" si="40"/>
        <v/>
      </c>
      <c r="BS13" s="276" t="str">
        <f t="shared" si="41"/>
        <v/>
      </c>
      <c r="BT13" s="276" t="str">
        <f t="shared" si="42"/>
        <v/>
      </c>
      <c r="BU13" s="276" t="str">
        <f t="shared" si="43"/>
        <v/>
      </c>
      <c r="BV13" s="276" t="str">
        <f t="shared" si="44"/>
        <v/>
      </c>
      <c r="BW13" s="276" t="str">
        <f t="shared" si="45"/>
        <v/>
      </c>
      <c r="BX13" s="276" t="str">
        <f t="shared" si="46"/>
        <v/>
      </c>
      <c r="BY13" s="276" t="str">
        <f t="shared" si="47"/>
        <v/>
      </c>
      <c r="BZ13" s="276" t="str">
        <f t="shared" si="48"/>
        <v/>
      </c>
      <c r="CA13" s="276">
        <f t="shared" ca="1" si="49"/>
        <v>0</v>
      </c>
      <c r="CB13" s="276" t="str">
        <f t="shared" si="50"/>
        <v/>
      </c>
      <c r="CC13" s="276" t="str">
        <f t="shared" si="51"/>
        <v/>
      </c>
      <c r="CD13" s="276" t="str">
        <f t="shared" si="52"/>
        <v/>
      </c>
      <c r="CE13" s="276">
        <f t="shared" ca="1" si="53"/>
        <v>0</v>
      </c>
      <c r="CF13" s="276" t="str">
        <f t="shared" si="54"/>
        <v/>
      </c>
      <c r="CG13" s="276" t="str">
        <f t="shared" si="55"/>
        <v/>
      </c>
      <c r="CH13" s="276" t="str">
        <f t="shared" si="56"/>
        <v/>
      </c>
      <c r="CI13" s="276">
        <f t="shared" ca="1" si="57"/>
        <v>0</v>
      </c>
      <c r="CJ13" s="276" t="str">
        <f t="shared" si="58"/>
        <v/>
      </c>
      <c r="CK13" s="276" t="str">
        <f t="shared" si="59"/>
        <v/>
      </c>
      <c r="CL13" s="276" t="str">
        <f t="shared" si="60"/>
        <v/>
      </c>
      <c r="CM13" s="276">
        <f t="shared" ca="1" si="61"/>
        <v>0</v>
      </c>
      <c r="CN13" s="276" t="str">
        <f t="shared" si="62"/>
        <v/>
      </c>
      <c r="CO13" s="276" t="str">
        <f t="shared" si="63"/>
        <v/>
      </c>
      <c r="CP13" s="276" t="str">
        <f t="shared" si="64"/>
        <v>Ref_DD_WeightDistanceUnits</v>
      </c>
      <c r="CQ13" s="276" t="str">
        <f t="shared" ca="1" si="65"/>
        <v/>
      </c>
      <c r="CR13" s="311" t="str">
        <f t="shared" si="66"/>
        <v>Weight Distance (e.g. Freight Transport)</v>
      </c>
      <c r="CS13" s="269"/>
      <c r="CT13" s="269"/>
      <c r="CU13" s="269"/>
      <c r="CV13" s="269"/>
      <c r="CW13" s="269"/>
      <c r="CX13" s="269"/>
      <c r="CY13" s="269"/>
      <c r="CZ13" s="269"/>
      <c r="DA13" s="269"/>
      <c r="DB13" s="269"/>
      <c r="DC13" s="269"/>
      <c r="DD13" s="269"/>
      <c r="DE13" s="269"/>
      <c r="DF13" s="269"/>
      <c r="DG13" s="269"/>
      <c r="DH13" s="269"/>
      <c r="DI13" s="269"/>
      <c r="DJ13" s="269"/>
      <c r="DK13" s="269"/>
      <c r="DL13" s="269"/>
      <c r="DM13" s="269"/>
      <c r="DN13" s="269"/>
      <c r="DO13" s="312"/>
    </row>
    <row r="14" spans="1:148" s="270" customFormat="1" ht="18" customHeight="1">
      <c r="A14" s="269"/>
      <c r="B14" s="284"/>
      <c r="C14" s="293"/>
      <c r="D14" s="271" t="s">
        <v>176</v>
      </c>
      <c r="E14" s="271" t="s">
        <v>105</v>
      </c>
      <c r="F14" s="271"/>
      <c r="G14" s="271" t="s">
        <v>166</v>
      </c>
      <c r="H14" s="271"/>
      <c r="I14" s="329"/>
      <c r="J14" s="347">
        <f>I6</f>
        <v>381.6</v>
      </c>
      <c r="K14" s="272"/>
      <c r="L14" s="271" t="s">
        <v>208</v>
      </c>
      <c r="M14" s="271"/>
      <c r="N14" s="272"/>
      <c r="O14" s="271"/>
      <c r="P14" s="275"/>
      <c r="Q14" s="274" t="str">
        <f t="shared" ca="1" si="67"/>
        <v/>
      </c>
      <c r="R14" s="274" t="str">
        <f t="shared" ca="1" si="68"/>
        <v/>
      </c>
      <c r="S14" s="274" t="str">
        <f t="shared" ca="1" si="69"/>
        <v/>
      </c>
      <c r="T14" s="274" t="str">
        <f t="shared" ca="1" si="70"/>
        <v/>
      </c>
      <c r="U14" s="294" t="str">
        <f t="shared" ca="1" si="71"/>
        <v/>
      </c>
      <c r="V14" s="286" t="e">
        <f t="shared" ca="1" si="0"/>
        <v>#N/A</v>
      </c>
      <c r="W14" s="281" t="e">
        <f t="shared" ca="1" si="1"/>
        <v>#N/A</v>
      </c>
      <c r="X14" s="281" t="e">
        <f t="shared" ca="1" si="2"/>
        <v>#N/A</v>
      </c>
      <c r="Y14" s="281" t="e">
        <f t="shared" ca="1" si="3"/>
        <v>#N/A</v>
      </c>
      <c r="Z14" s="281" t="e">
        <f t="shared" ca="1" si="4"/>
        <v>#N/A</v>
      </c>
      <c r="AA14" s="281" t="e">
        <f t="shared" ca="1" si="5"/>
        <v>#N/A</v>
      </c>
      <c r="AB14" s="281" t="e">
        <f t="shared" ca="1" si="6"/>
        <v>#N/A</v>
      </c>
      <c r="AC14" s="281" t="e">
        <f t="shared" ca="1" si="7"/>
        <v>#N/A</v>
      </c>
      <c r="AD14" s="281" t="e">
        <f t="shared" ca="1" si="8"/>
        <v>#N/A</v>
      </c>
      <c r="AE14" s="281" t="e">
        <f t="shared" ca="1" si="9"/>
        <v>#N/A</v>
      </c>
      <c r="AF14" s="281" t="e">
        <f t="shared" ca="1" si="10"/>
        <v>#N/A</v>
      </c>
      <c r="AG14" s="281" t="e">
        <f t="shared" ca="1" si="11"/>
        <v>#N/A</v>
      </c>
      <c r="AH14" s="281" t="e">
        <f t="array" aca="1" ref="AH14" ca="1">INDEX(Ref_Master_Unit_Table,MATCH($W14,REF_To_Unit,0),MATCH('Reference - Lookup and Unit'!$A$11,Ref_From_Units,0))</f>
        <v>#N/A</v>
      </c>
      <c r="AI14" s="281" t="e">
        <f t="array" aca="1" ref="AI14" ca="1">INDEX(Ref_Master_Unit_Table,MATCH(IF(AND($D14="UK",$G14="Vehicle Distance (e.g. Road Transport)"),$L14,IF(ISBLANK($O14),$L14,$O14)),Ref_From_Units,0),MATCH($X14,REF_To_Unit,0))</f>
        <v>#N/A</v>
      </c>
      <c r="AJ14" s="281" t="e">
        <f t="array" aca="1" ref="AJ14" ca="1">INDEX(Ref_Master_Unit_Table,MATCH($Z14,REF_To_Unit,0),MATCH('Reference - Lookup and Unit'!$A$11,Ref_From_Units,0))</f>
        <v>#N/A</v>
      </c>
      <c r="AK14" s="281" t="e">
        <f t="array" aca="1" ref="AK14" ca="1">INDEX(Ref_Master_Unit_Table,MATCH(IF(AND($D14="UK",$G14="Vehicle Distance (e.g. Road Transport)"),$L14,IF(ISBLANK($O14),$L14,$O14)),Ref_From_Units,0),MATCH($AA14,REF_To_Unit,0))</f>
        <v>#N/A</v>
      </c>
      <c r="AL14" s="281" t="e">
        <f t="array" aca="1" ref="AL14" ca="1">INDEX(Ref_Master_Unit_Table,MATCH($AC14,REF_To_Unit,0),MATCH('Reference - Lookup and Unit'!$A$11,Ref_From_Units,0))</f>
        <v>#N/A</v>
      </c>
      <c r="AM14" s="281" t="e">
        <f t="array" aca="1" ref="AM14" ca="1">INDEX(Ref_Master_Unit_Table,MATCH(IF(OR($G14="Fuel Use",$G14="Custom Fuel"),$O14,$L14),Ref_From_Units,0),MATCH($AD14,REF_To_Unit,0))</f>
        <v>#N/A</v>
      </c>
      <c r="AN14" s="281" t="e">
        <f t="array" aca="1" ref="AN14" ca="1">INDEX(Ref_Master_Unit_Table,MATCH($AF14,REF_To_Unit,0),MATCH('Reference - Lookup and Unit'!$A$11,Ref_From_Units,0))</f>
        <v>#N/A</v>
      </c>
      <c r="AO14" s="281" t="e">
        <f t="array" aca="1" ref="AO14" ca="1">INDEX(Ref_Master_Unit_Table,MATCH(IF(OR($G14="Fuel Use",$G14="Custom Fuel"),$O14,$L14),Ref_From_Units,0),MATCH($AD14,REF_To_Unit,0))</f>
        <v>#N/A</v>
      </c>
      <c r="AP14" s="281">
        <f t="shared" ca="1" si="12"/>
        <v>1</v>
      </c>
      <c r="AQ14" s="282">
        <f t="shared" ca="1" si="13"/>
        <v>28</v>
      </c>
      <c r="AR14" s="282">
        <f t="shared" ca="1" si="14"/>
        <v>265</v>
      </c>
      <c r="AS14" s="282">
        <f t="shared" ca="1" si="15"/>
        <v>1</v>
      </c>
      <c r="AT14" s="276" t="str">
        <f t="shared" si="16"/>
        <v>Ref_DD_vehicle_WeightDistance_Other_Road</v>
      </c>
      <c r="AU14" s="276" t="e">
        <f t="shared" ca="1" si="17"/>
        <v>#N/A</v>
      </c>
      <c r="AV14" s="276" t="e">
        <f t="shared" ca="1" si="18"/>
        <v>#N/A</v>
      </c>
      <c r="AW14" s="276" t="e">
        <f t="shared" ca="1" si="19"/>
        <v>#N/A</v>
      </c>
      <c r="AX14" s="276" t="e">
        <f t="shared" ca="1" si="20"/>
        <v>#N/A</v>
      </c>
      <c r="AY14" s="276" t="b">
        <f t="shared" ca="1" si="21"/>
        <v>1</v>
      </c>
      <c r="AZ14" s="276" t="str">
        <f t="shared" si="22"/>
        <v/>
      </c>
      <c r="BA14" s="276" t="str">
        <f t="shared" si="23"/>
        <v/>
      </c>
      <c r="BB14" s="276" t="str">
        <f t="shared" si="24"/>
        <v/>
      </c>
      <c r="BC14" s="276" t="str">
        <f t="shared" si="25"/>
        <v/>
      </c>
      <c r="BD14" s="276" t="str">
        <f t="shared" si="26"/>
        <v/>
      </c>
      <c r="BE14" s="276" t="str">
        <f t="shared" si="27"/>
        <v/>
      </c>
      <c r="BF14" s="276" t="str">
        <f t="shared" si="28"/>
        <v/>
      </c>
      <c r="BG14" s="276" t="str">
        <f t="shared" si="29"/>
        <v/>
      </c>
      <c r="BH14" s="276" t="str">
        <f t="shared" si="30"/>
        <v/>
      </c>
      <c r="BI14" s="276" t="str">
        <f t="shared" si="31"/>
        <v/>
      </c>
      <c r="BJ14" s="276" t="str">
        <f t="shared" si="32"/>
        <v/>
      </c>
      <c r="BK14" s="276" t="str">
        <f t="shared" si="33"/>
        <v/>
      </c>
      <c r="BL14" s="276" t="str">
        <f t="shared" si="34"/>
        <v/>
      </c>
      <c r="BM14" s="283" t="str">
        <f t="shared" ca="1" si="35"/>
        <v/>
      </c>
      <c r="BN14" s="276" t="str">
        <f t="shared" si="36"/>
        <v/>
      </c>
      <c r="BO14" s="276" t="str">
        <f t="shared" si="37"/>
        <v/>
      </c>
      <c r="BP14" s="276" t="str">
        <f t="shared" si="38"/>
        <v/>
      </c>
      <c r="BQ14" s="276" t="str">
        <f t="shared" si="39"/>
        <v/>
      </c>
      <c r="BR14" s="276" t="str">
        <f t="shared" si="40"/>
        <v/>
      </c>
      <c r="BS14" s="276" t="str">
        <f t="shared" si="41"/>
        <v/>
      </c>
      <c r="BT14" s="276" t="str">
        <f t="shared" si="42"/>
        <v/>
      </c>
      <c r="BU14" s="276" t="str">
        <f t="shared" si="43"/>
        <v/>
      </c>
      <c r="BV14" s="276" t="str">
        <f t="shared" si="44"/>
        <v/>
      </c>
      <c r="BW14" s="276" t="str">
        <f t="shared" si="45"/>
        <v/>
      </c>
      <c r="BX14" s="276" t="str">
        <f t="shared" si="46"/>
        <v/>
      </c>
      <c r="BY14" s="276" t="str">
        <f t="shared" si="47"/>
        <v/>
      </c>
      <c r="BZ14" s="276" t="str">
        <f t="shared" si="48"/>
        <v/>
      </c>
      <c r="CA14" s="276" t="str">
        <f t="shared" si="49"/>
        <v/>
      </c>
      <c r="CB14" s="276" t="str">
        <f t="shared" si="50"/>
        <v/>
      </c>
      <c r="CC14" s="276" t="str">
        <f t="shared" si="51"/>
        <v/>
      </c>
      <c r="CD14" s="276" t="str">
        <f t="shared" si="52"/>
        <v/>
      </c>
      <c r="CE14" s="276" t="str">
        <f t="shared" si="53"/>
        <v/>
      </c>
      <c r="CF14" s="276" t="str">
        <f t="shared" si="54"/>
        <v/>
      </c>
      <c r="CG14" s="276" t="str">
        <f t="shared" si="55"/>
        <v/>
      </c>
      <c r="CH14" s="276" t="str">
        <f t="shared" si="56"/>
        <v/>
      </c>
      <c r="CI14" s="276" t="str">
        <f t="shared" si="57"/>
        <v/>
      </c>
      <c r="CJ14" s="276" t="str">
        <f t="shared" si="58"/>
        <v/>
      </c>
      <c r="CK14" s="276" t="str">
        <f t="shared" si="59"/>
        <v/>
      </c>
      <c r="CL14" s="276" t="str">
        <f t="shared" ca="1" si="60"/>
        <v/>
      </c>
      <c r="CM14" s="276" t="str">
        <f t="shared" si="61"/>
        <v/>
      </c>
      <c r="CN14" s="276" t="str">
        <f t="shared" si="62"/>
        <v/>
      </c>
      <c r="CO14" s="276" t="str">
        <f t="shared" si="63"/>
        <v/>
      </c>
      <c r="CP14" s="276" t="str">
        <f t="shared" si="64"/>
        <v>Ref_DD_WeightDistanceUnits</v>
      </c>
      <c r="CQ14" s="276" t="str">
        <f t="shared" ca="1" si="65"/>
        <v/>
      </c>
      <c r="CR14" s="311" t="str">
        <f t="shared" si="66"/>
        <v>Weight Distance (e.g. Freight Transport)</v>
      </c>
      <c r="CS14" s="269"/>
      <c r="CT14" s="269"/>
      <c r="CU14" s="269"/>
      <c r="CV14" s="269"/>
      <c r="CW14" s="269"/>
      <c r="CX14" s="269"/>
      <c r="CY14" s="269"/>
      <c r="CZ14" s="269"/>
      <c r="DA14" s="269"/>
      <c r="DB14" s="269"/>
      <c r="DC14" s="269"/>
      <c r="DD14" s="269"/>
      <c r="DE14" s="269"/>
      <c r="DF14" s="269"/>
      <c r="DG14" s="269"/>
      <c r="DH14" s="269"/>
      <c r="DI14" s="269"/>
      <c r="DJ14" s="269"/>
      <c r="DK14" s="269"/>
      <c r="DL14" s="269"/>
      <c r="DM14" s="269"/>
      <c r="DN14" s="269"/>
      <c r="DO14" s="312"/>
    </row>
    <row r="15" spans="1:148" s="270" customFormat="1" ht="18" customHeight="1">
      <c r="A15" s="269"/>
      <c r="B15" s="284"/>
      <c r="C15" s="293"/>
      <c r="D15" s="271"/>
      <c r="E15" s="271"/>
      <c r="F15" s="271"/>
      <c r="G15" s="271" t="s">
        <v>166</v>
      </c>
      <c r="H15" s="271"/>
      <c r="I15" s="329"/>
      <c r="J15" s="347">
        <f>I6</f>
        <v>381.6</v>
      </c>
      <c r="K15" s="272"/>
      <c r="L15" s="271" t="s">
        <v>208</v>
      </c>
      <c r="M15" s="271"/>
      <c r="N15" s="272"/>
      <c r="O15" s="271"/>
      <c r="P15" s="275"/>
      <c r="Q15" s="274" t="str">
        <f t="shared" ca="1" si="67"/>
        <v/>
      </c>
      <c r="R15" s="274" t="str">
        <f t="shared" ca="1" si="68"/>
        <v/>
      </c>
      <c r="S15" s="274" t="str">
        <f t="shared" ca="1" si="69"/>
        <v/>
      </c>
      <c r="T15" s="274" t="str">
        <f t="shared" ca="1" si="70"/>
        <v/>
      </c>
      <c r="U15" s="294" t="str">
        <f t="shared" ca="1" si="71"/>
        <v/>
      </c>
      <c r="V15" s="286" t="e">
        <f t="shared" ca="1" si="0"/>
        <v>#REF!</v>
      </c>
      <c r="W15" s="281" t="e">
        <f t="shared" ca="1" si="1"/>
        <v>#REF!</v>
      </c>
      <c r="X15" s="281" t="e">
        <f t="shared" ca="1" si="2"/>
        <v>#REF!</v>
      </c>
      <c r="Y15" s="281" t="e">
        <f t="shared" ca="1" si="3"/>
        <v>#REF!</v>
      </c>
      <c r="Z15" s="281" t="e">
        <f t="shared" ca="1" si="4"/>
        <v>#REF!</v>
      </c>
      <c r="AA15" s="281" t="e">
        <f t="shared" ca="1" si="5"/>
        <v>#REF!</v>
      </c>
      <c r="AB15" s="281" t="e">
        <f t="shared" ca="1" si="6"/>
        <v>#REF!</v>
      </c>
      <c r="AC15" s="281" t="e">
        <f t="shared" ca="1" si="7"/>
        <v>#REF!</v>
      </c>
      <c r="AD15" s="281" t="e">
        <f t="shared" ca="1" si="8"/>
        <v>#REF!</v>
      </c>
      <c r="AE15" s="281" t="e">
        <f t="shared" ca="1" si="9"/>
        <v>#REF!</v>
      </c>
      <c r="AF15" s="281" t="e">
        <f t="shared" ca="1" si="10"/>
        <v>#REF!</v>
      </c>
      <c r="AG15" s="281" t="e">
        <f t="shared" ca="1" si="11"/>
        <v>#REF!</v>
      </c>
      <c r="AH15" s="281" t="e">
        <f t="array" aca="1" ref="AH15" ca="1">INDEX(Ref_Master_Unit_Table,MATCH($W15,REF_To_Unit,0),MATCH('Reference - Lookup and Unit'!$A$11,Ref_From_Units,0))</f>
        <v>#REF!</v>
      </c>
      <c r="AI15" s="281" t="e">
        <f t="array" aca="1" ref="AI15" ca="1">INDEX(Ref_Master_Unit_Table,MATCH(IF(AND($D15="UK",$G15="Vehicle Distance (e.g. Road Transport)"),$L15,IF(ISBLANK($O15),$L15,$O15)),Ref_From_Units,0),MATCH($X15,REF_To_Unit,0))</f>
        <v>#REF!</v>
      </c>
      <c r="AJ15" s="281" t="e">
        <f t="array" aca="1" ref="AJ15" ca="1">INDEX(Ref_Master_Unit_Table,MATCH($Z15,REF_To_Unit,0),MATCH('Reference - Lookup and Unit'!$A$11,Ref_From_Units,0))</f>
        <v>#REF!</v>
      </c>
      <c r="AK15" s="281" t="e">
        <f t="array" aca="1" ref="AK15" ca="1">INDEX(Ref_Master_Unit_Table,MATCH(IF(AND($D15="UK",$G15="Vehicle Distance (e.g. Road Transport)"),$L15,IF(ISBLANK($O15),$L15,$O15)),Ref_From_Units,0),MATCH($AA15,REF_To_Unit,0))</f>
        <v>#REF!</v>
      </c>
      <c r="AL15" s="281" t="e">
        <f t="array" aca="1" ref="AL15" ca="1">INDEX(Ref_Master_Unit_Table,MATCH($AC15,REF_To_Unit,0),MATCH('Reference - Lookup and Unit'!$A$11,Ref_From_Units,0))</f>
        <v>#REF!</v>
      </c>
      <c r="AM15" s="281" t="e">
        <f t="array" aca="1" ref="AM15" ca="1">INDEX(Ref_Master_Unit_Table,MATCH(IF(OR($G15="Fuel Use",$G15="Custom Fuel"),$O15,$L15),Ref_From_Units,0),MATCH($AD15,REF_To_Unit,0))</f>
        <v>#REF!</v>
      </c>
      <c r="AN15" s="281" t="e">
        <f t="array" aca="1" ref="AN15" ca="1">INDEX(Ref_Master_Unit_Table,MATCH($AF15,REF_To_Unit,0),MATCH('Reference - Lookup and Unit'!$A$11,Ref_From_Units,0))</f>
        <v>#REF!</v>
      </c>
      <c r="AO15" s="281" t="e">
        <f t="array" aca="1" ref="AO15" ca="1">INDEX(Ref_Master_Unit_Table,MATCH(IF(OR($G15="Fuel Use",$G15="Custom Fuel"),$O15,$L15),Ref_From_Units,0),MATCH($AD15,REF_To_Unit,0))</f>
        <v>#REF!</v>
      </c>
      <c r="AP15" s="281">
        <f t="shared" ca="1" si="12"/>
        <v>1</v>
      </c>
      <c r="AQ15" s="282">
        <f t="shared" ca="1" si="13"/>
        <v>28</v>
      </c>
      <c r="AR15" s="282">
        <f t="shared" ca="1" si="14"/>
        <v>265</v>
      </c>
      <c r="AS15" s="282">
        <f t="shared" ca="1" si="15"/>
        <v>1</v>
      </c>
      <c r="AT15" s="276" t="str">
        <f t="shared" si="16"/>
        <v>Ref_DD_vehicle_WeightDistance_</v>
      </c>
      <c r="AU15" s="276" t="e">
        <f t="shared" ca="1" si="17"/>
        <v>#REF!</v>
      </c>
      <c r="AV15" s="276" t="e">
        <f t="shared" ca="1" si="18"/>
        <v>#REF!</v>
      </c>
      <c r="AW15" s="276" t="e">
        <f t="shared" ca="1" si="19"/>
        <v>#REF!</v>
      </c>
      <c r="AX15" s="276" t="e">
        <f t="shared" ca="1" si="20"/>
        <v>#REF!</v>
      </c>
      <c r="AY15" s="276" t="b">
        <f t="shared" ca="1" si="21"/>
        <v>0</v>
      </c>
      <c r="AZ15" s="276" t="str">
        <f t="shared" si="22"/>
        <v/>
      </c>
      <c r="BA15" s="276" t="str">
        <f t="shared" si="23"/>
        <v/>
      </c>
      <c r="BB15" s="276" t="str">
        <f t="shared" si="24"/>
        <v/>
      </c>
      <c r="BC15" s="276" t="str">
        <f t="shared" si="25"/>
        <v/>
      </c>
      <c r="BD15" s="276" t="str">
        <f t="shared" si="26"/>
        <v/>
      </c>
      <c r="BE15" s="276" t="str">
        <f t="shared" si="27"/>
        <v/>
      </c>
      <c r="BF15" s="276" t="str">
        <f t="shared" si="28"/>
        <v/>
      </c>
      <c r="BG15" s="276" t="str">
        <f t="shared" si="29"/>
        <v/>
      </c>
      <c r="BH15" s="276" t="str">
        <f t="shared" si="30"/>
        <v/>
      </c>
      <c r="BI15" s="276" t="str">
        <f t="shared" si="31"/>
        <v/>
      </c>
      <c r="BJ15" s="276" t="str">
        <f t="shared" si="32"/>
        <v/>
      </c>
      <c r="BK15" s="276" t="str">
        <f t="shared" si="33"/>
        <v/>
      </c>
      <c r="BL15" s="276" t="str">
        <f t="shared" si="34"/>
        <v/>
      </c>
      <c r="BM15" s="283" t="str">
        <f t="shared" ca="1" si="35"/>
        <v/>
      </c>
      <c r="BN15" s="276" t="str">
        <f t="shared" si="36"/>
        <v/>
      </c>
      <c r="BO15" s="276" t="str">
        <f t="shared" si="37"/>
        <v/>
      </c>
      <c r="BP15" s="276" t="str">
        <f t="shared" si="38"/>
        <v/>
      </c>
      <c r="BQ15" s="276" t="str">
        <f t="shared" si="39"/>
        <v/>
      </c>
      <c r="BR15" s="276" t="str">
        <f t="shared" si="40"/>
        <v/>
      </c>
      <c r="BS15" s="276" t="str">
        <f t="shared" si="41"/>
        <v/>
      </c>
      <c r="BT15" s="276" t="str">
        <f t="shared" si="42"/>
        <v/>
      </c>
      <c r="BU15" s="276" t="str">
        <f t="shared" si="43"/>
        <v/>
      </c>
      <c r="BV15" s="276" t="str">
        <f t="shared" si="44"/>
        <v/>
      </c>
      <c r="BW15" s="276" t="str">
        <f t="shared" si="45"/>
        <v/>
      </c>
      <c r="BX15" s="276" t="str">
        <f t="shared" si="46"/>
        <v/>
      </c>
      <c r="BY15" s="276" t="str">
        <f t="shared" si="47"/>
        <v/>
      </c>
      <c r="BZ15" s="276" t="str">
        <f t="shared" si="48"/>
        <v/>
      </c>
      <c r="CA15" s="276" t="str">
        <f t="shared" si="49"/>
        <v/>
      </c>
      <c r="CB15" s="276" t="str">
        <f t="shared" si="50"/>
        <v/>
      </c>
      <c r="CC15" s="276" t="str">
        <f t="shared" si="51"/>
        <v/>
      </c>
      <c r="CD15" s="276" t="str">
        <f t="shared" si="52"/>
        <v/>
      </c>
      <c r="CE15" s="276" t="str">
        <f t="shared" si="53"/>
        <v/>
      </c>
      <c r="CF15" s="276" t="str">
        <f t="shared" si="54"/>
        <v/>
      </c>
      <c r="CG15" s="276" t="str">
        <f t="shared" si="55"/>
        <v/>
      </c>
      <c r="CH15" s="276" t="str">
        <f t="shared" si="56"/>
        <v/>
      </c>
      <c r="CI15" s="276" t="str">
        <f t="shared" si="57"/>
        <v/>
      </c>
      <c r="CJ15" s="276" t="str">
        <f t="shared" si="58"/>
        <v/>
      </c>
      <c r="CK15" s="276" t="str">
        <f t="shared" si="59"/>
        <v/>
      </c>
      <c r="CL15" s="276" t="str">
        <f t="shared" si="60"/>
        <v/>
      </c>
      <c r="CM15" s="276" t="str">
        <f t="shared" si="61"/>
        <v/>
      </c>
      <c r="CN15" s="276" t="str">
        <f t="shared" si="62"/>
        <v/>
      </c>
      <c r="CO15" s="276" t="str">
        <f t="shared" si="63"/>
        <v/>
      </c>
      <c r="CP15" s="276" t="str">
        <f t="shared" si="64"/>
        <v>Ref_DD_WeightDistanceUnits</v>
      </c>
      <c r="CQ15" s="276" t="str">
        <f t="shared" ca="1" si="65"/>
        <v/>
      </c>
      <c r="CR15" s="311" t="str">
        <f t="shared" si="66"/>
        <v>Weight Distance (e.g. Freight Transport)</v>
      </c>
      <c r="CS15" s="269"/>
      <c r="CT15" s="269"/>
      <c r="CU15" s="269"/>
      <c r="CV15" s="269"/>
      <c r="CW15" s="269"/>
      <c r="CX15" s="269"/>
      <c r="CY15" s="269"/>
      <c r="CZ15" s="269"/>
      <c r="DA15" s="269"/>
      <c r="DB15" s="269"/>
      <c r="DC15" s="269"/>
      <c r="DD15" s="269"/>
      <c r="DE15" s="269"/>
      <c r="DF15" s="269"/>
      <c r="DG15" s="269"/>
      <c r="DH15" s="269"/>
      <c r="DI15" s="269"/>
      <c r="DJ15" s="269"/>
      <c r="DK15" s="269"/>
      <c r="DL15" s="269"/>
      <c r="DM15" s="269"/>
      <c r="DN15" s="269"/>
      <c r="DO15" s="312"/>
    </row>
    <row r="16" spans="1:148" s="270" customFormat="1" ht="18" customHeight="1">
      <c r="A16" s="269"/>
      <c r="B16" s="284"/>
      <c r="C16" s="293"/>
      <c r="D16" s="271"/>
      <c r="E16" s="271"/>
      <c r="F16" s="271"/>
      <c r="G16" s="271" t="s">
        <v>166</v>
      </c>
      <c r="H16" s="271"/>
      <c r="I16" s="329"/>
      <c r="J16" s="347">
        <f>I6</f>
        <v>381.6</v>
      </c>
      <c r="K16" s="272"/>
      <c r="L16" s="271" t="s">
        <v>208</v>
      </c>
      <c r="M16" s="271"/>
      <c r="N16" s="272"/>
      <c r="O16" s="271"/>
      <c r="P16" s="275"/>
      <c r="Q16" s="274" t="str">
        <f t="shared" ca="1" si="67"/>
        <v/>
      </c>
      <c r="R16" s="274" t="str">
        <f t="shared" ca="1" si="68"/>
        <v/>
      </c>
      <c r="S16" s="274" t="str">
        <f t="shared" ca="1" si="69"/>
        <v/>
      </c>
      <c r="T16" s="274" t="str">
        <f t="shared" ca="1" si="70"/>
        <v/>
      </c>
      <c r="U16" s="294" t="str">
        <f t="shared" ca="1" si="71"/>
        <v/>
      </c>
      <c r="V16" s="286" t="e">
        <f t="shared" ca="1" si="0"/>
        <v>#REF!</v>
      </c>
      <c r="W16" s="281" t="e">
        <f t="shared" ca="1" si="1"/>
        <v>#REF!</v>
      </c>
      <c r="X16" s="281" t="e">
        <f t="shared" ca="1" si="2"/>
        <v>#REF!</v>
      </c>
      <c r="Y16" s="281" t="e">
        <f t="shared" ca="1" si="3"/>
        <v>#REF!</v>
      </c>
      <c r="Z16" s="281" t="e">
        <f t="shared" ca="1" si="4"/>
        <v>#REF!</v>
      </c>
      <c r="AA16" s="281" t="e">
        <f t="shared" ca="1" si="5"/>
        <v>#REF!</v>
      </c>
      <c r="AB16" s="281" t="e">
        <f t="shared" ca="1" si="6"/>
        <v>#REF!</v>
      </c>
      <c r="AC16" s="281" t="e">
        <f t="shared" ca="1" si="7"/>
        <v>#REF!</v>
      </c>
      <c r="AD16" s="281" t="e">
        <f t="shared" ca="1" si="8"/>
        <v>#REF!</v>
      </c>
      <c r="AE16" s="281" t="e">
        <f t="shared" ca="1" si="9"/>
        <v>#REF!</v>
      </c>
      <c r="AF16" s="281" t="e">
        <f t="shared" ca="1" si="10"/>
        <v>#REF!</v>
      </c>
      <c r="AG16" s="281" t="e">
        <f t="shared" ca="1" si="11"/>
        <v>#REF!</v>
      </c>
      <c r="AH16" s="281" t="e">
        <f t="array" aca="1" ref="AH16" ca="1">INDEX(Ref_Master_Unit_Table,MATCH($W16,REF_To_Unit,0),MATCH('Reference - Lookup and Unit'!$A$11,Ref_From_Units,0))</f>
        <v>#REF!</v>
      </c>
      <c r="AI16" s="281" t="e">
        <f t="array" aca="1" ref="AI16" ca="1">INDEX(Ref_Master_Unit_Table,MATCH(IF(AND($D16="UK",$G16="Vehicle Distance (e.g. Road Transport)"),$L16,IF(ISBLANK($O16),$L16,$O16)),Ref_From_Units,0),MATCH($X16,REF_To_Unit,0))</f>
        <v>#REF!</v>
      </c>
      <c r="AJ16" s="281" t="e">
        <f t="array" aca="1" ref="AJ16" ca="1">INDEX(Ref_Master_Unit_Table,MATCH($Z16,REF_To_Unit,0),MATCH('Reference - Lookup and Unit'!$A$11,Ref_From_Units,0))</f>
        <v>#REF!</v>
      </c>
      <c r="AK16" s="281" t="e">
        <f t="array" aca="1" ref="AK16" ca="1">INDEX(Ref_Master_Unit_Table,MATCH(IF(AND($D16="UK",$G16="Vehicle Distance (e.g. Road Transport)"),$L16,IF(ISBLANK($O16),$L16,$O16)),Ref_From_Units,0),MATCH($AA16,REF_To_Unit,0))</f>
        <v>#REF!</v>
      </c>
      <c r="AL16" s="281" t="e">
        <f t="array" aca="1" ref="AL16" ca="1">INDEX(Ref_Master_Unit_Table,MATCH($AC16,REF_To_Unit,0),MATCH('Reference - Lookup and Unit'!$A$11,Ref_From_Units,0))</f>
        <v>#REF!</v>
      </c>
      <c r="AM16" s="281" t="e">
        <f t="array" aca="1" ref="AM16" ca="1">INDEX(Ref_Master_Unit_Table,MATCH(IF(OR($G16="Fuel Use",$G16="Custom Fuel"),$O16,$L16),Ref_From_Units,0),MATCH($AD16,REF_To_Unit,0))</f>
        <v>#REF!</v>
      </c>
      <c r="AN16" s="281" t="e">
        <f t="array" aca="1" ref="AN16" ca="1">INDEX(Ref_Master_Unit_Table,MATCH($AF16,REF_To_Unit,0),MATCH('Reference - Lookup and Unit'!$A$11,Ref_From_Units,0))</f>
        <v>#REF!</v>
      </c>
      <c r="AO16" s="281" t="e">
        <f t="array" aca="1" ref="AO16" ca="1">INDEX(Ref_Master_Unit_Table,MATCH(IF(OR($G16="Fuel Use",$G16="Custom Fuel"),$O16,$L16),Ref_From_Units,0),MATCH($AD16,REF_To_Unit,0))</f>
        <v>#REF!</v>
      </c>
      <c r="AP16" s="281">
        <f t="shared" ca="1" si="12"/>
        <v>1</v>
      </c>
      <c r="AQ16" s="282">
        <f t="shared" ca="1" si="13"/>
        <v>28</v>
      </c>
      <c r="AR16" s="282">
        <f t="shared" ca="1" si="14"/>
        <v>265</v>
      </c>
      <c r="AS16" s="282">
        <f t="shared" ca="1" si="15"/>
        <v>1</v>
      </c>
      <c r="AT16" s="276" t="str">
        <f t="shared" si="16"/>
        <v>Ref_DD_vehicle_WeightDistance_</v>
      </c>
      <c r="AU16" s="276" t="e">
        <f t="shared" ca="1" si="17"/>
        <v>#REF!</v>
      </c>
      <c r="AV16" s="276" t="e">
        <f t="shared" ca="1" si="18"/>
        <v>#REF!</v>
      </c>
      <c r="AW16" s="276" t="e">
        <f t="shared" ca="1" si="19"/>
        <v>#REF!</v>
      </c>
      <c r="AX16" s="276" t="e">
        <f t="shared" ca="1" si="20"/>
        <v>#REF!</v>
      </c>
      <c r="AY16" s="276" t="b">
        <f t="shared" ca="1" si="21"/>
        <v>0</v>
      </c>
      <c r="AZ16" s="276" t="str">
        <f t="shared" si="22"/>
        <v/>
      </c>
      <c r="BA16" s="276" t="str">
        <f t="shared" si="23"/>
        <v/>
      </c>
      <c r="BB16" s="276" t="str">
        <f t="shared" si="24"/>
        <v/>
      </c>
      <c r="BC16" s="276" t="str">
        <f t="shared" si="25"/>
        <v/>
      </c>
      <c r="BD16" s="276" t="str">
        <f t="shared" si="26"/>
        <v/>
      </c>
      <c r="BE16" s="276" t="str">
        <f t="shared" si="27"/>
        <v/>
      </c>
      <c r="BF16" s="276" t="str">
        <f t="shared" si="28"/>
        <v/>
      </c>
      <c r="BG16" s="276" t="str">
        <f t="shared" si="29"/>
        <v/>
      </c>
      <c r="BH16" s="276" t="str">
        <f t="shared" si="30"/>
        <v/>
      </c>
      <c r="BI16" s="276" t="str">
        <f t="shared" si="31"/>
        <v/>
      </c>
      <c r="BJ16" s="276" t="str">
        <f t="shared" si="32"/>
        <v/>
      </c>
      <c r="BK16" s="276" t="str">
        <f t="shared" si="33"/>
        <v/>
      </c>
      <c r="BL16" s="276" t="str">
        <f t="shared" si="34"/>
        <v/>
      </c>
      <c r="BM16" s="283" t="str">
        <f t="shared" ca="1" si="35"/>
        <v/>
      </c>
      <c r="BN16" s="276" t="str">
        <f t="shared" si="36"/>
        <v/>
      </c>
      <c r="BO16" s="276" t="str">
        <f t="shared" si="37"/>
        <v/>
      </c>
      <c r="BP16" s="276" t="str">
        <f t="shared" si="38"/>
        <v/>
      </c>
      <c r="BQ16" s="276" t="str">
        <f t="shared" si="39"/>
        <v/>
      </c>
      <c r="BR16" s="276" t="str">
        <f t="shared" si="40"/>
        <v/>
      </c>
      <c r="BS16" s="276" t="str">
        <f t="shared" si="41"/>
        <v/>
      </c>
      <c r="BT16" s="276" t="str">
        <f t="shared" si="42"/>
        <v/>
      </c>
      <c r="BU16" s="276" t="str">
        <f t="shared" si="43"/>
        <v/>
      </c>
      <c r="BV16" s="276" t="str">
        <f t="shared" si="44"/>
        <v/>
      </c>
      <c r="BW16" s="276" t="str">
        <f t="shared" si="45"/>
        <v/>
      </c>
      <c r="BX16" s="276" t="str">
        <f t="shared" si="46"/>
        <v/>
      </c>
      <c r="BY16" s="276" t="str">
        <f t="shared" si="47"/>
        <v/>
      </c>
      <c r="BZ16" s="276" t="str">
        <f t="shared" si="48"/>
        <v/>
      </c>
      <c r="CA16" s="276" t="str">
        <f t="shared" si="49"/>
        <v/>
      </c>
      <c r="CB16" s="276" t="str">
        <f t="shared" si="50"/>
        <v/>
      </c>
      <c r="CC16" s="276" t="str">
        <f t="shared" si="51"/>
        <v/>
      </c>
      <c r="CD16" s="276" t="str">
        <f t="shared" si="52"/>
        <v/>
      </c>
      <c r="CE16" s="276" t="str">
        <f t="shared" si="53"/>
        <v/>
      </c>
      <c r="CF16" s="276" t="str">
        <f t="shared" si="54"/>
        <v/>
      </c>
      <c r="CG16" s="276" t="str">
        <f t="shared" si="55"/>
        <v/>
      </c>
      <c r="CH16" s="276" t="str">
        <f t="shared" si="56"/>
        <v/>
      </c>
      <c r="CI16" s="276" t="str">
        <f t="shared" si="57"/>
        <v/>
      </c>
      <c r="CJ16" s="276" t="str">
        <f t="shared" si="58"/>
        <v/>
      </c>
      <c r="CK16" s="276" t="str">
        <f t="shared" si="59"/>
        <v/>
      </c>
      <c r="CL16" s="276" t="str">
        <f t="shared" si="60"/>
        <v/>
      </c>
      <c r="CM16" s="276" t="str">
        <f t="shared" si="61"/>
        <v/>
      </c>
      <c r="CN16" s="276" t="str">
        <f t="shared" si="62"/>
        <v/>
      </c>
      <c r="CO16" s="276" t="str">
        <f t="shared" si="63"/>
        <v/>
      </c>
      <c r="CP16" s="276" t="str">
        <f t="shared" si="64"/>
        <v>Ref_DD_WeightDistanceUnits</v>
      </c>
      <c r="CQ16" s="276" t="str">
        <f t="shared" ca="1" si="65"/>
        <v/>
      </c>
      <c r="CR16" s="311" t="str">
        <f t="shared" si="66"/>
        <v>Weight Distance (e.g. Freight Transport)</v>
      </c>
      <c r="CS16" s="269"/>
      <c r="CT16" s="269"/>
      <c r="CU16" s="269"/>
      <c r="CV16" s="269"/>
      <c r="CW16" s="269"/>
      <c r="CX16" s="269"/>
      <c r="CY16" s="269"/>
      <c r="CZ16" s="269"/>
      <c r="DA16" s="269"/>
      <c r="DB16" s="269"/>
      <c r="DC16" s="269"/>
      <c r="DD16" s="269"/>
      <c r="DE16" s="269"/>
      <c r="DF16" s="269"/>
      <c r="DG16" s="269"/>
      <c r="DH16" s="269"/>
      <c r="DI16" s="269"/>
      <c r="DJ16" s="269"/>
      <c r="DK16" s="269"/>
      <c r="DL16" s="269"/>
      <c r="DM16" s="269"/>
      <c r="DN16" s="269"/>
      <c r="DO16" s="312"/>
    </row>
    <row r="17" spans="1:119" s="270" customFormat="1" ht="18" customHeight="1">
      <c r="A17" s="269"/>
      <c r="B17" s="284"/>
      <c r="C17" s="293"/>
      <c r="D17" s="271"/>
      <c r="E17" s="271"/>
      <c r="F17" s="271"/>
      <c r="G17" s="271" t="s">
        <v>166</v>
      </c>
      <c r="H17" s="271"/>
      <c r="I17" s="329"/>
      <c r="J17" s="347">
        <f>I6</f>
        <v>381.6</v>
      </c>
      <c r="K17" s="272"/>
      <c r="L17" s="271" t="s">
        <v>208</v>
      </c>
      <c r="M17" s="271"/>
      <c r="N17" s="272"/>
      <c r="O17" s="271"/>
      <c r="P17" s="275"/>
      <c r="Q17" s="274" t="str">
        <f t="shared" ca="1" si="67"/>
        <v/>
      </c>
      <c r="R17" s="274" t="str">
        <f t="shared" ca="1" si="68"/>
        <v/>
      </c>
      <c r="S17" s="274" t="str">
        <f t="shared" ca="1" si="69"/>
        <v/>
      </c>
      <c r="T17" s="274" t="str">
        <f t="shared" ca="1" si="70"/>
        <v/>
      </c>
      <c r="U17" s="294" t="str">
        <f t="shared" ca="1" si="71"/>
        <v/>
      </c>
      <c r="V17" s="286" t="e">
        <f t="shared" ca="1" si="0"/>
        <v>#REF!</v>
      </c>
      <c r="W17" s="281" t="e">
        <f t="shared" ca="1" si="1"/>
        <v>#REF!</v>
      </c>
      <c r="X17" s="281" t="e">
        <f t="shared" ca="1" si="2"/>
        <v>#REF!</v>
      </c>
      <c r="Y17" s="281" t="e">
        <f t="shared" ca="1" si="3"/>
        <v>#REF!</v>
      </c>
      <c r="Z17" s="281" t="e">
        <f t="shared" ca="1" si="4"/>
        <v>#REF!</v>
      </c>
      <c r="AA17" s="281" t="e">
        <f t="shared" ca="1" si="5"/>
        <v>#REF!</v>
      </c>
      <c r="AB17" s="281" t="e">
        <f t="shared" ca="1" si="6"/>
        <v>#REF!</v>
      </c>
      <c r="AC17" s="281" t="e">
        <f t="shared" ca="1" si="7"/>
        <v>#REF!</v>
      </c>
      <c r="AD17" s="281" t="e">
        <f t="shared" ca="1" si="8"/>
        <v>#REF!</v>
      </c>
      <c r="AE17" s="281" t="e">
        <f t="shared" ca="1" si="9"/>
        <v>#REF!</v>
      </c>
      <c r="AF17" s="281" t="e">
        <f t="shared" ca="1" si="10"/>
        <v>#REF!</v>
      </c>
      <c r="AG17" s="281" t="e">
        <f t="shared" ca="1" si="11"/>
        <v>#REF!</v>
      </c>
      <c r="AH17" s="281" t="e">
        <f t="array" aca="1" ref="AH17" ca="1">INDEX(Ref_Master_Unit_Table,MATCH($W17,REF_To_Unit,0),MATCH('Reference - Lookup and Unit'!$A$11,Ref_From_Units,0))</f>
        <v>#REF!</v>
      </c>
      <c r="AI17" s="281" t="e">
        <f t="array" aca="1" ref="AI17" ca="1">INDEX(Ref_Master_Unit_Table,MATCH(IF(AND($D17="UK",$G17="Vehicle Distance (e.g. Road Transport)"),$L17,IF(ISBLANK($O17),$L17,$O17)),Ref_From_Units,0),MATCH($X17,REF_To_Unit,0))</f>
        <v>#REF!</v>
      </c>
      <c r="AJ17" s="281" t="e">
        <f t="array" aca="1" ref="AJ17" ca="1">INDEX(Ref_Master_Unit_Table,MATCH($Z17,REF_To_Unit,0),MATCH('Reference - Lookup and Unit'!$A$11,Ref_From_Units,0))</f>
        <v>#REF!</v>
      </c>
      <c r="AK17" s="281" t="e">
        <f t="array" aca="1" ref="AK17" ca="1">INDEX(Ref_Master_Unit_Table,MATCH(IF(AND($D17="UK",$G17="Vehicle Distance (e.g. Road Transport)"),$L17,IF(ISBLANK($O17),$L17,$O17)),Ref_From_Units,0),MATCH($AA17,REF_To_Unit,0))</f>
        <v>#REF!</v>
      </c>
      <c r="AL17" s="281" t="e">
        <f t="array" aca="1" ref="AL17" ca="1">INDEX(Ref_Master_Unit_Table,MATCH($AC17,REF_To_Unit,0),MATCH('Reference - Lookup and Unit'!$A$11,Ref_From_Units,0))</f>
        <v>#REF!</v>
      </c>
      <c r="AM17" s="281" t="e">
        <f t="array" aca="1" ref="AM17" ca="1">INDEX(Ref_Master_Unit_Table,MATCH(IF(OR($G17="Fuel Use",$G17="Custom Fuel"),$O17,$L17),Ref_From_Units,0),MATCH($AD17,REF_To_Unit,0))</f>
        <v>#REF!</v>
      </c>
      <c r="AN17" s="281" t="e">
        <f t="array" aca="1" ref="AN17" ca="1">INDEX(Ref_Master_Unit_Table,MATCH($AF17,REF_To_Unit,0),MATCH('Reference - Lookup and Unit'!$A$11,Ref_From_Units,0))</f>
        <v>#REF!</v>
      </c>
      <c r="AO17" s="281" t="e">
        <f t="array" aca="1" ref="AO17" ca="1">INDEX(Ref_Master_Unit_Table,MATCH(IF(OR($G17="Fuel Use",$G17="Custom Fuel"),$O17,$L17),Ref_From_Units,0),MATCH($AD17,REF_To_Unit,0))</f>
        <v>#REF!</v>
      </c>
      <c r="AP17" s="281">
        <f t="shared" ca="1" si="12"/>
        <v>1</v>
      </c>
      <c r="AQ17" s="282">
        <f t="shared" ca="1" si="13"/>
        <v>28</v>
      </c>
      <c r="AR17" s="282">
        <f t="shared" ca="1" si="14"/>
        <v>265</v>
      </c>
      <c r="AS17" s="282">
        <f t="shared" ca="1" si="15"/>
        <v>1</v>
      </c>
      <c r="AT17" s="276" t="str">
        <f t="shared" si="16"/>
        <v>Ref_DD_vehicle_WeightDistance_</v>
      </c>
      <c r="AU17" s="276" t="e">
        <f t="shared" ca="1" si="17"/>
        <v>#REF!</v>
      </c>
      <c r="AV17" s="276" t="e">
        <f t="shared" ca="1" si="18"/>
        <v>#REF!</v>
      </c>
      <c r="AW17" s="276" t="e">
        <f t="shared" ca="1" si="19"/>
        <v>#REF!</v>
      </c>
      <c r="AX17" s="276" t="e">
        <f t="shared" ca="1" si="20"/>
        <v>#REF!</v>
      </c>
      <c r="AY17" s="276" t="b">
        <f t="shared" ca="1" si="21"/>
        <v>0</v>
      </c>
      <c r="AZ17" s="276" t="str">
        <f t="shared" si="22"/>
        <v/>
      </c>
      <c r="BA17" s="276" t="str">
        <f t="shared" si="23"/>
        <v/>
      </c>
      <c r="BB17" s="276" t="str">
        <f t="shared" si="24"/>
        <v/>
      </c>
      <c r="BC17" s="276" t="str">
        <f t="shared" si="25"/>
        <v/>
      </c>
      <c r="BD17" s="276" t="str">
        <f t="shared" si="26"/>
        <v/>
      </c>
      <c r="BE17" s="276" t="str">
        <f t="shared" si="27"/>
        <v/>
      </c>
      <c r="BF17" s="276" t="str">
        <f t="shared" si="28"/>
        <v/>
      </c>
      <c r="BG17" s="276" t="str">
        <f t="shared" si="29"/>
        <v/>
      </c>
      <c r="BH17" s="276" t="str">
        <f t="shared" si="30"/>
        <v/>
      </c>
      <c r="BI17" s="276" t="str">
        <f t="shared" si="31"/>
        <v/>
      </c>
      <c r="BJ17" s="276" t="str">
        <f t="shared" si="32"/>
        <v/>
      </c>
      <c r="BK17" s="276" t="str">
        <f t="shared" si="33"/>
        <v/>
      </c>
      <c r="BL17" s="276" t="str">
        <f t="shared" si="34"/>
        <v/>
      </c>
      <c r="BM17" s="283" t="str">
        <f t="shared" ca="1" si="35"/>
        <v/>
      </c>
      <c r="BN17" s="276" t="str">
        <f t="shared" si="36"/>
        <v/>
      </c>
      <c r="BO17" s="276" t="str">
        <f t="shared" si="37"/>
        <v/>
      </c>
      <c r="BP17" s="276" t="str">
        <f t="shared" si="38"/>
        <v/>
      </c>
      <c r="BQ17" s="276" t="str">
        <f t="shared" si="39"/>
        <v/>
      </c>
      <c r="BR17" s="276" t="str">
        <f t="shared" si="40"/>
        <v/>
      </c>
      <c r="BS17" s="276" t="str">
        <f t="shared" si="41"/>
        <v/>
      </c>
      <c r="BT17" s="276" t="str">
        <f t="shared" si="42"/>
        <v/>
      </c>
      <c r="BU17" s="276" t="str">
        <f t="shared" si="43"/>
        <v/>
      </c>
      <c r="BV17" s="276" t="str">
        <f t="shared" si="44"/>
        <v/>
      </c>
      <c r="BW17" s="276" t="str">
        <f t="shared" si="45"/>
        <v/>
      </c>
      <c r="BX17" s="276" t="str">
        <f t="shared" si="46"/>
        <v/>
      </c>
      <c r="BY17" s="276" t="str">
        <f t="shared" si="47"/>
        <v/>
      </c>
      <c r="BZ17" s="276" t="str">
        <f t="shared" si="48"/>
        <v/>
      </c>
      <c r="CA17" s="276" t="str">
        <f t="shared" si="49"/>
        <v/>
      </c>
      <c r="CB17" s="276" t="str">
        <f t="shared" si="50"/>
        <v/>
      </c>
      <c r="CC17" s="276" t="str">
        <f t="shared" si="51"/>
        <v/>
      </c>
      <c r="CD17" s="276" t="str">
        <f t="shared" si="52"/>
        <v/>
      </c>
      <c r="CE17" s="276" t="str">
        <f t="shared" si="53"/>
        <v/>
      </c>
      <c r="CF17" s="276" t="str">
        <f t="shared" si="54"/>
        <v/>
      </c>
      <c r="CG17" s="276" t="str">
        <f t="shared" si="55"/>
        <v/>
      </c>
      <c r="CH17" s="276" t="str">
        <f t="shared" si="56"/>
        <v/>
      </c>
      <c r="CI17" s="276" t="str">
        <f t="shared" si="57"/>
        <v/>
      </c>
      <c r="CJ17" s="276" t="str">
        <f t="shared" si="58"/>
        <v/>
      </c>
      <c r="CK17" s="276" t="str">
        <f t="shared" si="59"/>
        <v/>
      </c>
      <c r="CL17" s="276" t="str">
        <f t="shared" si="60"/>
        <v/>
      </c>
      <c r="CM17" s="276" t="str">
        <f t="shared" si="61"/>
        <v/>
      </c>
      <c r="CN17" s="276" t="str">
        <f t="shared" si="62"/>
        <v/>
      </c>
      <c r="CO17" s="276" t="str">
        <f t="shared" si="63"/>
        <v/>
      </c>
      <c r="CP17" s="276" t="str">
        <f t="shared" si="64"/>
        <v>Ref_DD_WeightDistanceUnits</v>
      </c>
      <c r="CQ17" s="276" t="str">
        <f t="shared" ca="1" si="65"/>
        <v/>
      </c>
      <c r="CR17" s="311" t="str">
        <f t="shared" si="66"/>
        <v>Weight Distance (e.g. Freight Transport)</v>
      </c>
      <c r="CS17" s="269"/>
      <c r="CT17" s="269"/>
      <c r="CU17" s="269"/>
      <c r="CV17" s="269"/>
      <c r="CW17" s="269"/>
      <c r="CX17" s="269"/>
      <c r="CY17" s="269"/>
      <c r="CZ17" s="269"/>
      <c r="DA17" s="269"/>
      <c r="DB17" s="269"/>
      <c r="DC17" s="269"/>
      <c r="DD17" s="269"/>
      <c r="DE17" s="269"/>
      <c r="DF17" s="269"/>
      <c r="DG17" s="269"/>
      <c r="DH17" s="269"/>
      <c r="DI17" s="269"/>
      <c r="DJ17" s="269"/>
      <c r="DK17" s="269"/>
      <c r="DL17" s="269"/>
      <c r="DM17" s="269"/>
      <c r="DN17" s="269"/>
      <c r="DO17" s="312"/>
    </row>
    <row r="18" spans="1:119" s="270" customFormat="1" ht="18" customHeight="1">
      <c r="A18" s="269"/>
      <c r="B18" s="284"/>
      <c r="C18" s="293"/>
      <c r="D18" s="271"/>
      <c r="E18" s="271"/>
      <c r="F18" s="271"/>
      <c r="G18" s="271" t="s">
        <v>166</v>
      </c>
      <c r="H18" s="271"/>
      <c r="I18" s="329"/>
      <c r="J18" s="347">
        <f>I6</f>
        <v>381.6</v>
      </c>
      <c r="K18" s="272"/>
      <c r="L18" s="271" t="s">
        <v>208</v>
      </c>
      <c r="M18" s="271"/>
      <c r="N18" s="272"/>
      <c r="O18" s="271"/>
      <c r="P18" s="275"/>
      <c r="Q18" s="274" t="str">
        <f t="shared" ca="1" si="67"/>
        <v/>
      </c>
      <c r="R18" s="274" t="str">
        <f t="shared" ca="1" si="68"/>
        <v/>
      </c>
      <c r="S18" s="274" t="str">
        <f t="shared" ca="1" si="69"/>
        <v/>
      </c>
      <c r="T18" s="274" t="str">
        <f t="shared" ca="1" si="70"/>
        <v/>
      </c>
      <c r="U18" s="294" t="str">
        <f t="shared" ca="1" si="71"/>
        <v/>
      </c>
      <c r="V18" s="286" t="e">
        <f t="shared" ca="1" si="0"/>
        <v>#REF!</v>
      </c>
      <c r="W18" s="281" t="e">
        <f t="shared" ca="1" si="1"/>
        <v>#REF!</v>
      </c>
      <c r="X18" s="281" t="e">
        <f t="shared" ca="1" si="2"/>
        <v>#REF!</v>
      </c>
      <c r="Y18" s="281" t="e">
        <f t="shared" ca="1" si="3"/>
        <v>#REF!</v>
      </c>
      <c r="Z18" s="281" t="e">
        <f t="shared" ca="1" si="4"/>
        <v>#REF!</v>
      </c>
      <c r="AA18" s="281" t="e">
        <f t="shared" ca="1" si="5"/>
        <v>#REF!</v>
      </c>
      <c r="AB18" s="281" t="e">
        <f t="shared" ca="1" si="6"/>
        <v>#REF!</v>
      </c>
      <c r="AC18" s="281" t="e">
        <f t="shared" ca="1" si="7"/>
        <v>#REF!</v>
      </c>
      <c r="AD18" s="281" t="e">
        <f t="shared" ca="1" si="8"/>
        <v>#REF!</v>
      </c>
      <c r="AE18" s="281" t="e">
        <f t="shared" ca="1" si="9"/>
        <v>#REF!</v>
      </c>
      <c r="AF18" s="281" t="e">
        <f t="shared" ca="1" si="10"/>
        <v>#REF!</v>
      </c>
      <c r="AG18" s="281" t="e">
        <f t="shared" ca="1" si="11"/>
        <v>#REF!</v>
      </c>
      <c r="AH18" s="281" t="e">
        <f t="array" aca="1" ref="AH18" ca="1">INDEX(Ref_Master_Unit_Table,MATCH($W18,REF_To_Unit,0),MATCH('Reference - Lookup and Unit'!$A$11,Ref_From_Units,0))</f>
        <v>#REF!</v>
      </c>
      <c r="AI18" s="281" t="e">
        <f t="array" aca="1" ref="AI18" ca="1">INDEX(Ref_Master_Unit_Table,MATCH(IF(AND($D18="UK",$G18="Vehicle Distance (e.g. Road Transport)"),$L18,IF(ISBLANK($O18),$L18,$O18)),Ref_From_Units,0),MATCH($X18,REF_To_Unit,0))</f>
        <v>#REF!</v>
      </c>
      <c r="AJ18" s="281" t="e">
        <f t="array" aca="1" ref="AJ18" ca="1">INDEX(Ref_Master_Unit_Table,MATCH($Z18,REF_To_Unit,0),MATCH('Reference - Lookup and Unit'!$A$11,Ref_From_Units,0))</f>
        <v>#REF!</v>
      </c>
      <c r="AK18" s="281" t="e">
        <f t="array" aca="1" ref="AK18" ca="1">INDEX(Ref_Master_Unit_Table,MATCH(IF(AND($D18="UK",$G18="Vehicle Distance (e.g. Road Transport)"),$L18,IF(ISBLANK($O18),$L18,$O18)),Ref_From_Units,0),MATCH($AA18,REF_To_Unit,0))</f>
        <v>#REF!</v>
      </c>
      <c r="AL18" s="281" t="e">
        <f t="array" aca="1" ref="AL18" ca="1">INDEX(Ref_Master_Unit_Table,MATCH($AC18,REF_To_Unit,0),MATCH('Reference - Lookup and Unit'!$A$11,Ref_From_Units,0))</f>
        <v>#REF!</v>
      </c>
      <c r="AM18" s="281" t="e">
        <f t="array" aca="1" ref="AM18" ca="1">INDEX(Ref_Master_Unit_Table,MATCH(IF(OR($G18="Fuel Use",$G18="Custom Fuel"),$O18,$L18),Ref_From_Units,0),MATCH($AD18,REF_To_Unit,0))</f>
        <v>#REF!</v>
      </c>
      <c r="AN18" s="281" t="e">
        <f t="array" aca="1" ref="AN18" ca="1">INDEX(Ref_Master_Unit_Table,MATCH($AF18,REF_To_Unit,0),MATCH('Reference - Lookup and Unit'!$A$11,Ref_From_Units,0))</f>
        <v>#REF!</v>
      </c>
      <c r="AO18" s="281" t="e">
        <f t="array" aca="1" ref="AO18" ca="1">INDEX(Ref_Master_Unit_Table,MATCH(IF(OR($G18="Fuel Use",$G18="Custom Fuel"),$O18,$L18),Ref_From_Units,0),MATCH($AD18,REF_To_Unit,0))</f>
        <v>#REF!</v>
      </c>
      <c r="AP18" s="281">
        <f t="shared" ca="1" si="12"/>
        <v>1</v>
      </c>
      <c r="AQ18" s="282">
        <f t="shared" ca="1" si="13"/>
        <v>28</v>
      </c>
      <c r="AR18" s="282">
        <f t="shared" ca="1" si="14"/>
        <v>265</v>
      </c>
      <c r="AS18" s="282">
        <f t="shared" ca="1" si="15"/>
        <v>1</v>
      </c>
      <c r="AT18" s="276" t="str">
        <f t="shared" si="16"/>
        <v>Ref_DD_vehicle_WeightDistance_</v>
      </c>
      <c r="AU18" s="276" t="e">
        <f t="shared" ca="1" si="17"/>
        <v>#REF!</v>
      </c>
      <c r="AV18" s="276" t="e">
        <f t="shared" ca="1" si="18"/>
        <v>#REF!</v>
      </c>
      <c r="AW18" s="276" t="e">
        <f t="shared" ca="1" si="19"/>
        <v>#REF!</v>
      </c>
      <c r="AX18" s="276" t="e">
        <f t="shared" ca="1" si="20"/>
        <v>#REF!</v>
      </c>
      <c r="AY18" s="276" t="b">
        <f t="shared" ca="1" si="21"/>
        <v>0</v>
      </c>
      <c r="AZ18" s="276" t="str">
        <f t="shared" si="22"/>
        <v/>
      </c>
      <c r="BA18" s="276" t="str">
        <f t="shared" si="23"/>
        <v/>
      </c>
      <c r="BB18" s="276" t="str">
        <f t="shared" si="24"/>
        <v/>
      </c>
      <c r="BC18" s="276" t="str">
        <f t="shared" si="25"/>
        <v/>
      </c>
      <c r="BD18" s="276" t="str">
        <f t="shared" si="26"/>
        <v/>
      </c>
      <c r="BE18" s="276" t="str">
        <f t="shared" si="27"/>
        <v/>
      </c>
      <c r="BF18" s="276" t="str">
        <f t="shared" si="28"/>
        <v/>
      </c>
      <c r="BG18" s="276" t="str">
        <f t="shared" si="29"/>
        <v/>
      </c>
      <c r="BH18" s="276" t="str">
        <f t="shared" si="30"/>
        <v/>
      </c>
      <c r="BI18" s="276" t="str">
        <f t="shared" si="31"/>
        <v/>
      </c>
      <c r="BJ18" s="276" t="str">
        <f t="shared" si="32"/>
        <v/>
      </c>
      <c r="BK18" s="276" t="str">
        <f t="shared" si="33"/>
        <v/>
      </c>
      <c r="BL18" s="276" t="str">
        <f t="shared" si="34"/>
        <v/>
      </c>
      <c r="BM18" s="283" t="str">
        <f t="shared" ca="1" si="35"/>
        <v/>
      </c>
      <c r="BN18" s="276" t="str">
        <f t="shared" si="36"/>
        <v/>
      </c>
      <c r="BO18" s="276" t="str">
        <f t="shared" si="37"/>
        <v/>
      </c>
      <c r="BP18" s="276" t="str">
        <f t="shared" si="38"/>
        <v/>
      </c>
      <c r="BQ18" s="276" t="str">
        <f t="shared" si="39"/>
        <v/>
      </c>
      <c r="BR18" s="276" t="str">
        <f t="shared" si="40"/>
        <v/>
      </c>
      <c r="BS18" s="276" t="str">
        <f t="shared" si="41"/>
        <v/>
      </c>
      <c r="BT18" s="276" t="str">
        <f t="shared" si="42"/>
        <v/>
      </c>
      <c r="BU18" s="276" t="str">
        <f t="shared" si="43"/>
        <v/>
      </c>
      <c r="BV18" s="276" t="str">
        <f t="shared" si="44"/>
        <v/>
      </c>
      <c r="BW18" s="276" t="str">
        <f t="shared" si="45"/>
        <v/>
      </c>
      <c r="BX18" s="276" t="str">
        <f t="shared" si="46"/>
        <v/>
      </c>
      <c r="BY18" s="276" t="str">
        <f t="shared" si="47"/>
        <v/>
      </c>
      <c r="BZ18" s="276" t="str">
        <f t="shared" si="48"/>
        <v/>
      </c>
      <c r="CA18" s="276" t="str">
        <f t="shared" si="49"/>
        <v/>
      </c>
      <c r="CB18" s="276" t="str">
        <f t="shared" si="50"/>
        <v/>
      </c>
      <c r="CC18" s="276" t="str">
        <f t="shared" si="51"/>
        <v/>
      </c>
      <c r="CD18" s="276" t="str">
        <f t="shared" si="52"/>
        <v/>
      </c>
      <c r="CE18" s="276" t="str">
        <f t="shared" si="53"/>
        <v/>
      </c>
      <c r="CF18" s="276" t="str">
        <f t="shared" si="54"/>
        <v/>
      </c>
      <c r="CG18" s="276" t="str">
        <f t="shared" si="55"/>
        <v/>
      </c>
      <c r="CH18" s="276" t="str">
        <f t="shared" si="56"/>
        <v/>
      </c>
      <c r="CI18" s="276" t="str">
        <f t="shared" si="57"/>
        <v/>
      </c>
      <c r="CJ18" s="276" t="str">
        <f t="shared" si="58"/>
        <v/>
      </c>
      <c r="CK18" s="276" t="str">
        <f t="shared" si="59"/>
        <v/>
      </c>
      <c r="CL18" s="276" t="str">
        <f t="shared" si="60"/>
        <v/>
      </c>
      <c r="CM18" s="276" t="str">
        <f t="shared" si="61"/>
        <v/>
      </c>
      <c r="CN18" s="276" t="str">
        <f t="shared" si="62"/>
        <v/>
      </c>
      <c r="CO18" s="276" t="str">
        <f t="shared" si="63"/>
        <v/>
      </c>
      <c r="CP18" s="276" t="str">
        <f t="shared" si="64"/>
        <v>Ref_DD_WeightDistanceUnits</v>
      </c>
      <c r="CQ18" s="276" t="str">
        <f t="shared" ca="1" si="65"/>
        <v/>
      </c>
      <c r="CR18" s="311" t="str">
        <f t="shared" si="66"/>
        <v>Weight Distance (e.g. Freight Transport)</v>
      </c>
      <c r="CS18" s="269"/>
      <c r="CT18" s="269"/>
      <c r="CU18" s="269"/>
      <c r="CV18" s="269"/>
      <c r="CW18" s="269"/>
      <c r="CX18" s="269"/>
      <c r="CY18" s="269"/>
      <c r="CZ18" s="269"/>
      <c r="DA18" s="269"/>
      <c r="DB18" s="269"/>
      <c r="DC18" s="269"/>
      <c r="DD18" s="269"/>
      <c r="DE18" s="269"/>
      <c r="DF18" s="269"/>
      <c r="DG18" s="269"/>
      <c r="DH18" s="269"/>
      <c r="DI18" s="269"/>
      <c r="DJ18" s="269"/>
      <c r="DK18" s="269"/>
      <c r="DL18" s="269"/>
      <c r="DM18" s="269"/>
      <c r="DN18" s="269"/>
      <c r="DO18" s="312"/>
    </row>
    <row r="19" spans="1:119" s="270" customFormat="1" ht="18" customHeight="1">
      <c r="A19" s="269"/>
      <c r="B19" s="284"/>
      <c r="C19" s="293"/>
      <c r="D19" s="271"/>
      <c r="E19" s="271"/>
      <c r="F19" s="271" t="s">
        <v>27</v>
      </c>
      <c r="G19" s="271" t="s">
        <v>166</v>
      </c>
      <c r="H19" s="271"/>
      <c r="I19" s="329"/>
      <c r="J19" s="347">
        <f>I6</f>
        <v>381.6</v>
      </c>
      <c r="K19" s="272"/>
      <c r="L19" s="271" t="s">
        <v>208</v>
      </c>
      <c r="M19" s="271"/>
      <c r="N19" s="272"/>
      <c r="O19" s="271"/>
      <c r="P19" s="275"/>
      <c r="Q19" s="274" t="str">
        <f t="shared" ca="1" si="67"/>
        <v/>
      </c>
      <c r="R19" s="274" t="str">
        <f t="shared" ca="1" si="68"/>
        <v/>
      </c>
      <c r="S19" s="274" t="str">
        <f t="shared" ca="1" si="69"/>
        <v/>
      </c>
      <c r="T19" s="274" t="str">
        <f t="shared" ca="1" si="70"/>
        <v/>
      </c>
      <c r="U19" s="294" t="str">
        <f t="shared" ca="1" si="71"/>
        <v/>
      </c>
      <c r="V19" s="286" t="e">
        <f t="shared" ca="1" si="0"/>
        <v>#REF!</v>
      </c>
      <c r="W19" s="281" t="e">
        <f t="shared" ca="1" si="1"/>
        <v>#REF!</v>
      </c>
      <c r="X19" s="281" t="e">
        <f t="shared" ca="1" si="2"/>
        <v>#REF!</v>
      </c>
      <c r="Y19" s="281" t="e">
        <f t="shared" ca="1" si="3"/>
        <v>#REF!</v>
      </c>
      <c r="Z19" s="281" t="e">
        <f t="shared" ca="1" si="4"/>
        <v>#REF!</v>
      </c>
      <c r="AA19" s="281" t="e">
        <f t="shared" ca="1" si="5"/>
        <v>#REF!</v>
      </c>
      <c r="AB19" s="281" t="e">
        <f t="shared" ca="1" si="6"/>
        <v>#REF!</v>
      </c>
      <c r="AC19" s="281" t="e">
        <f t="shared" ca="1" si="7"/>
        <v>#REF!</v>
      </c>
      <c r="AD19" s="281" t="e">
        <f t="shared" ca="1" si="8"/>
        <v>#REF!</v>
      </c>
      <c r="AE19" s="281" t="e">
        <f t="shared" ca="1" si="9"/>
        <v>#REF!</v>
      </c>
      <c r="AF19" s="281" t="e">
        <f t="shared" ca="1" si="10"/>
        <v>#REF!</v>
      </c>
      <c r="AG19" s="281" t="e">
        <f t="shared" ca="1" si="11"/>
        <v>#REF!</v>
      </c>
      <c r="AH19" s="281" t="e">
        <f t="array" aca="1" ref="AH19" ca="1">INDEX(Ref_Master_Unit_Table,MATCH($W19,REF_To_Unit,0),MATCH('Reference - Lookup and Unit'!$A$11,Ref_From_Units,0))</f>
        <v>#REF!</v>
      </c>
      <c r="AI19" s="281" t="e">
        <f t="array" aca="1" ref="AI19" ca="1">INDEX(Ref_Master_Unit_Table,MATCH(IF(AND($D19="UK",$G19="Vehicle Distance (e.g. Road Transport)"),$L19,IF(ISBLANK($O19),$L19,$O19)),Ref_From_Units,0),MATCH($X19,REF_To_Unit,0))</f>
        <v>#REF!</v>
      </c>
      <c r="AJ19" s="281" t="e">
        <f t="array" aca="1" ref="AJ19" ca="1">INDEX(Ref_Master_Unit_Table,MATCH($Z19,REF_To_Unit,0),MATCH('Reference - Lookup and Unit'!$A$11,Ref_From_Units,0))</f>
        <v>#REF!</v>
      </c>
      <c r="AK19" s="281" t="e">
        <f t="array" aca="1" ref="AK19" ca="1">INDEX(Ref_Master_Unit_Table,MATCH(IF(AND($D19="UK",$G19="Vehicle Distance (e.g. Road Transport)"),$L19,IF(ISBLANK($O19),$L19,$O19)),Ref_From_Units,0),MATCH($AA19,REF_To_Unit,0))</f>
        <v>#REF!</v>
      </c>
      <c r="AL19" s="281" t="e">
        <f t="array" aca="1" ref="AL19" ca="1">INDEX(Ref_Master_Unit_Table,MATCH($AC19,REF_To_Unit,0),MATCH('Reference - Lookup and Unit'!$A$11,Ref_From_Units,0))</f>
        <v>#REF!</v>
      </c>
      <c r="AM19" s="281" t="e">
        <f t="array" aca="1" ref="AM19" ca="1">INDEX(Ref_Master_Unit_Table,MATCH(IF(OR($G19="Fuel Use",$G19="Custom Fuel"),$O19,$L19),Ref_From_Units,0),MATCH($AD19,REF_To_Unit,0))</f>
        <v>#REF!</v>
      </c>
      <c r="AN19" s="281" t="e">
        <f t="array" aca="1" ref="AN19" ca="1">INDEX(Ref_Master_Unit_Table,MATCH($AF19,REF_To_Unit,0),MATCH('Reference - Lookup and Unit'!$A$11,Ref_From_Units,0))</f>
        <v>#REF!</v>
      </c>
      <c r="AO19" s="281" t="e">
        <f t="array" aca="1" ref="AO19" ca="1">INDEX(Ref_Master_Unit_Table,MATCH(IF(OR($G19="Fuel Use",$G19="Custom Fuel"),$O19,$L19),Ref_From_Units,0),MATCH($AD19,REF_To_Unit,0))</f>
        <v>#REF!</v>
      </c>
      <c r="AP19" s="281">
        <f t="shared" ca="1" si="12"/>
        <v>1</v>
      </c>
      <c r="AQ19" s="282">
        <f t="shared" ca="1" si="13"/>
        <v>28</v>
      </c>
      <c r="AR19" s="282">
        <f t="shared" ca="1" si="14"/>
        <v>265</v>
      </c>
      <c r="AS19" s="282">
        <f t="shared" ca="1" si="15"/>
        <v>1</v>
      </c>
      <c r="AT19" s="276" t="str">
        <f t="shared" si="16"/>
        <v>Ref_DD_vehicle_WeightDistance_</v>
      </c>
      <c r="AU19" s="276" t="e">
        <f t="shared" ca="1" si="17"/>
        <v>#REF!</v>
      </c>
      <c r="AV19" s="276" t="e">
        <f t="shared" ca="1" si="18"/>
        <v>#REF!</v>
      </c>
      <c r="AW19" s="276" t="e">
        <f t="shared" ca="1" si="19"/>
        <v>#REF!</v>
      </c>
      <c r="AX19" s="276" t="e">
        <f t="shared" ca="1" si="20"/>
        <v>#REF!</v>
      </c>
      <c r="AY19" s="276" t="b">
        <f t="shared" ca="1" si="21"/>
        <v>0</v>
      </c>
      <c r="AZ19" s="276" t="str">
        <f t="shared" si="22"/>
        <v/>
      </c>
      <c r="BA19" s="276" t="str">
        <f t="shared" si="23"/>
        <v/>
      </c>
      <c r="BB19" s="276" t="str">
        <f t="shared" si="24"/>
        <v/>
      </c>
      <c r="BC19" s="276" t="str">
        <f t="shared" si="25"/>
        <v/>
      </c>
      <c r="BD19" s="276" t="str">
        <f t="shared" si="26"/>
        <v/>
      </c>
      <c r="BE19" s="276" t="str">
        <f t="shared" si="27"/>
        <v/>
      </c>
      <c r="BF19" s="276" t="str">
        <f t="shared" si="28"/>
        <v/>
      </c>
      <c r="BG19" s="276" t="str">
        <f t="shared" ca="1" si="29"/>
        <v/>
      </c>
      <c r="BH19" s="276" t="str">
        <f t="shared" si="30"/>
        <v/>
      </c>
      <c r="BI19" s="276" t="str">
        <f t="shared" ca="1" si="31"/>
        <v/>
      </c>
      <c r="BJ19" s="276" t="str">
        <f t="shared" si="32"/>
        <v/>
      </c>
      <c r="BK19" s="276" t="str">
        <f t="shared" ca="1" si="33"/>
        <v/>
      </c>
      <c r="BL19" s="276" t="str">
        <f t="shared" si="34"/>
        <v/>
      </c>
      <c r="BM19" s="283" t="str">
        <f t="shared" ca="1" si="35"/>
        <v/>
      </c>
      <c r="BN19" s="276" t="str">
        <f t="shared" si="36"/>
        <v/>
      </c>
      <c r="BO19" s="276" t="str">
        <f t="shared" si="37"/>
        <v/>
      </c>
      <c r="BP19" s="276" t="str">
        <f t="shared" si="38"/>
        <v/>
      </c>
      <c r="BQ19" s="276" t="str">
        <f t="shared" si="39"/>
        <v/>
      </c>
      <c r="BR19" s="276" t="str">
        <f t="shared" si="40"/>
        <v/>
      </c>
      <c r="BS19" s="276" t="str">
        <f t="shared" si="41"/>
        <v/>
      </c>
      <c r="BT19" s="276" t="str">
        <f t="shared" si="42"/>
        <v/>
      </c>
      <c r="BU19" s="276" t="str">
        <f t="shared" si="43"/>
        <v/>
      </c>
      <c r="BV19" s="276" t="str">
        <f t="shared" si="44"/>
        <v/>
      </c>
      <c r="BW19" s="276" t="str">
        <f t="shared" si="45"/>
        <v/>
      </c>
      <c r="BX19" s="276" t="str">
        <f t="shared" si="46"/>
        <v/>
      </c>
      <c r="BY19" s="276" t="str">
        <f t="shared" si="47"/>
        <v/>
      </c>
      <c r="BZ19" s="276" t="str">
        <f t="shared" si="48"/>
        <v/>
      </c>
      <c r="CA19" s="276" t="str">
        <f t="shared" si="49"/>
        <v/>
      </c>
      <c r="CB19" s="276" t="str">
        <f t="shared" si="50"/>
        <v/>
      </c>
      <c r="CC19" s="276" t="str">
        <f t="shared" si="51"/>
        <v/>
      </c>
      <c r="CD19" s="276" t="str">
        <f t="shared" si="52"/>
        <v/>
      </c>
      <c r="CE19" s="276" t="str">
        <f t="shared" si="53"/>
        <v/>
      </c>
      <c r="CF19" s="276" t="str">
        <f t="shared" si="54"/>
        <v/>
      </c>
      <c r="CG19" s="276" t="str">
        <f t="shared" si="55"/>
        <v/>
      </c>
      <c r="CH19" s="276" t="str">
        <f t="shared" si="56"/>
        <v/>
      </c>
      <c r="CI19" s="276" t="str">
        <f t="shared" si="57"/>
        <v/>
      </c>
      <c r="CJ19" s="276" t="str">
        <f t="shared" si="58"/>
        <v/>
      </c>
      <c r="CK19" s="276" t="str">
        <f t="shared" si="59"/>
        <v/>
      </c>
      <c r="CL19" s="276" t="str">
        <f t="shared" si="60"/>
        <v/>
      </c>
      <c r="CM19" s="276" t="str">
        <f t="shared" si="61"/>
        <v/>
      </c>
      <c r="CN19" s="276" t="str">
        <f t="shared" si="62"/>
        <v/>
      </c>
      <c r="CO19" s="276" t="str">
        <f t="shared" si="63"/>
        <v/>
      </c>
      <c r="CP19" s="276" t="str">
        <f t="shared" si="64"/>
        <v>Ref_DD_WeightDistanceUnits</v>
      </c>
      <c r="CQ19" s="276" t="str">
        <f t="shared" ca="1" si="65"/>
        <v/>
      </c>
      <c r="CR19" s="311" t="str">
        <f t="shared" si="66"/>
        <v>Weight Distance (e.g. Freight Transport)</v>
      </c>
      <c r="CS19" s="269"/>
      <c r="CT19" s="269"/>
      <c r="CU19" s="269"/>
      <c r="CV19" s="269"/>
      <c r="CW19" s="269"/>
      <c r="CX19" s="269"/>
      <c r="CY19" s="269"/>
      <c r="CZ19" s="269"/>
      <c r="DA19" s="269"/>
      <c r="DB19" s="269"/>
      <c r="DC19" s="269"/>
      <c r="DD19" s="269"/>
      <c r="DE19" s="269"/>
      <c r="DF19" s="269"/>
      <c r="DG19" s="269"/>
      <c r="DH19" s="269"/>
      <c r="DI19" s="269"/>
      <c r="DJ19" s="269"/>
      <c r="DK19" s="269"/>
      <c r="DL19" s="269"/>
      <c r="DM19" s="269"/>
      <c r="DN19" s="269"/>
      <c r="DO19" s="312"/>
    </row>
    <row r="20" spans="1:119" s="270" customFormat="1" ht="18" customHeight="1" thickBot="1">
      <c r="A20" s="269"/>
      <c r="B20" s="284"/>
      <c r="C20" s="321"/>
      <c r="D20" s="298"/>
      <c r="E20" s="298"/>
      <c r="F20" s="298" t="s">
        <v>27</v>
      </c>
      <c r="G20" s="298" t="s">
        <v>166</v>
      </c>
      <c r="H20" s="298"/>
      <c r="I20" s="330"/>
      <c r="J20" s="348">
        <f>I6</f>
        <v>381.6</v>
      </c>
      <c r="K20" s="322"/>
      <c r="L20" s="298" t="s">
        <v>208</v>
      </c>
      <c r="M20" s="298"/>
      <c r="N20" s="322"/>
      <c r="O20" s="298"/>
      <c r="P20" s="323"/>
      <c r="Q20" s="274" t="str">
        <f t="shared" ca="1" si="67"/>
        <v/>
      </c>
      <c r="R20" s="274" t="str">
        <f t="shared" ca="1" si="68"/>
        <v/>
      </c>
      <c r="S20" s="274" t="str">
        <f t="shared" ca="1" si="69"/>
        <v/>
      </c>
      <c r="T20" s="274" t="str">
        <f t="shared" ca="1" si="70"/>
        <v/>
      </c>
      <c r="U20" s="294" t="str">
        <f t="shared" ca="1" si="71"/>
        <v/>
      </c>
      <c r="V20" s="286" t="e">
        <f t="shared" ca="1" si="0"/>
        <v>#REF!</v>
      </c>
      <c r="W20" s="281" t="e">
        <f t="shared" ca="1" si="1"/>
        <v>#REF!</v>
      </c>
      <c r="X20" s="281" t="e">
        <f t="shared" ca="1" si="2"/>
        <v>#REF!</v>
      </c>
      <c r="Y20" s="281" t="e">
        <f t="shared" ca="1" si="3"/>
        <v>#REF!</v>
      </c>
      <c r="Z20" s="281" t="e">
        <f t="shared" ca="1" si="4"/>
        <v>#REF!</v>
      </c>
      <c r="AA20" s="281" t="e">
        <f t="shared" ca="1" si="5"/>
        <v>#REF!</v>
      </c>
      <c r="AB20" s="281" t="e">
        <f t="shared" ca="1" si="6"/>
        <v>#REF!</v>
      </c>
      <c r="AC20" s="281" t="e">
        <f t="shared" ca="1" si="7"/>
        <v>#REF!</v>
      </c>
      <c r="AD20" s="281" t="e">
        <f t="shared" ca="1" si="8"/>
        <v>#REF!</v>
      </c>
      <c r="AE20" s="281" t="e">
        <f t="shared" ca="1" si="9"/>
        <v>#REF!</v>
      </c>
      <c r="AF20" s="281" t="e">
        <f t="shared" ca="1" si="10"/>
        <v>#REF!</v>
      </c>
      <c r="AG20" s="281" t="e">
        <f t="shared" ca="1" si="11"/>
        <v>#REF!</v>
      </c>
      <c r="AH20" s="281" t="e">
        <f t="array" aca="1" ref="AH20" ca="1">INDEX(Ref_Master_Unit_Table,MATCH($W20,REF_To_Unit,0),MATCH('Reference - Lookup and Unit'!$A$11,Ref_From_Units,0))</f>
        <v>#REF!</v>
      </c>
      <c r="AI20" s="281" t="e">
        <f t="array" aca="1" ref="AI20" ca="1">INDEX(Ref_Master_Unit_Table,MATCH(IF(AND($D20="UK",$G20="Vehicle Distance (e.g. Road Transport)"),$L20,IF(ISBLANK($O20),$L20,$O20)),Ref_From_Units,0),MATCH($X20,REF_To_Unit,0))</f>
        <v>#REF!</v>
      </c>
      <c r="AJ20" s="281" t="e">
        <f t="array" aca="1" ref="AJ20" ca="1">INDEX(Ref_Master_Unit_Table,MATCH($Z20,REF_To_Unit,0),MATCH('Reference - Lookup and Unit'!$A$11,Ref_From_Units,0))</f>
        <v>#REF!</v>
      </c>
      <c r="AK20" s="281" t="e">
        <f t="array" aca="1" ref="AK20" ca="1">INDEX(Ref_Master_Unit_Table,MATCH(IF(AND($D20="UK",$G20="Vehicle Distance (e.g. Road Transport)"),$L20,IF(ISBLANK($O20),$L20,$O20)),Ref_From_Units,0),MATCH($AA20,REF_To_Unit,0))</f>
        <v>#REF!</v>
      </c>
      <c r="AL20" s="281" t="e">
        <f t="array" aca="1" ref="AL20" ca="1">INDEX(Ref_Master_Unit_Table,MATCH($AC20,REF_To_Unit,0),MATCH('Reference - Lookup and Unit'!$A$11,Ref_From_Units,0))</f>
        <v>#REF!</v>
      </c>
      <c r="AM20" s="281" t="e">
        <f t="array" aca="1" ref="AM20" ca="1">INDEX(Ref_Master_Unit_Table,MATCH(IF(OR($G20="Fuel Use",$G20="Custom Fuel"),$O20,$L20),Ref_From_Units,0),MATCH($AD20,REF_To_Unit,0))</f>
        <v>#REF!</v>
      </c>
      <c r="AN20" s="281" t="e">
        <f t="array" aca="1" ref="AN20" ca="1">INDEX(Ref_Master_Unit_Table,MATCH($AF20,REF_To_Unit,0),MATCH('Reference - Lookup and Unit'!$A$11,Ref_From_Units,0))</f>
        <v>#REF!</v>
      </c>
      <c r="AO20" s="281" t="e">
        <f t="array" aca="1" ref="AO20" ca="1">INDEX(Ref_Master_Unit_Table,MATCH(IF(OR($G20="Fuel Use",$G20="Custom Fuel"),$O20,$L20),Ref_From_Units,0),MATCH($AD20,REF_To_Unit,0))</f>
        <v>#REF!</v>
      </c>
      <c r="AP20" s="281">
        <f t="shared" ca="1" si="12"/>
        <v>1</v>
      </c>
      <c r="AQ20" s="282">
        <f t="shared" ca="1" si="13"/>
        <v>28</v>
      </c>
      <c r="AR20" s="282">
        <f t="shared" ca="1" si="14"/>
        <v>265</v>
      </c>
      <c r="AS20" s="282">
        <f t="shared" ca="1" si="15"/>
        <v>1</v>
      </c>
      <c r="AT20" s="276" t="str">
        <f t="shared" si="16"/>
        <v>Ref_DD_vehicle_WeightDistance_</v>
      </c>
      <c r="AU20" s="276" t="e">
        <f t="shared" ca="1" si="17"/>
        <v>#REF!</v>
      </c>
      <c r="AV20" s="276" t="e">
        <f t="shared" ca="1" si="18"/>
        <v>#REF!</v>
      </c>
      <c r="AW20" s="276" t="e">
        <f t="shared" ca="1" si="19"/>
        <v>#REF!</v>
      </c>
      <c r="AX20" s="276" t="e">
        <f t="shared" ca="1" si="20"/>
        <v>#REF!</v>
      </c>
      <c r="AY20" s="276" t="b">
        <f t="shared" ca="1" si="21"/>
        <v>0</v>
      </c>
      <c r="AZ20" s="276" t="str">
        <f t="shared" si="22"/>
        <v/>
      </c>
      <c r="BA20" s="276" t="str">
        <f t="shared" si="23"/>
        <v/>
      </c>
      <c r="BB20" s="276" t="str">
        <f t="shared" si="24"/>
        <v/>
      </c>
      <c r="BC20" s="276" t="str">
        <f t="shared" si="25"/>
        <v/>
      </c>
      <c r="BD20" s="276" t="str">
        <f t="shared" si="26"/>
        <v/>
      </c>
      <c r="BE20" s="276" t="str">
        <f t="shared" si="27"/>
        <v/>
      </c>
      <c r="BF20" s="276" t="str">
        <f t="shared" si="28"/>
        <v/>
      </c>
      <c r="BG20" s="276" t="str">
        <f t="shared" ca="1" si="29"/>
        <v/>
      </c>
      <c r="BH20" s="276" t="str">
        <f t="shared" si="30"/>
        <v/>
      </c>
      <c r="BI20" s="276" t="str">
        <f t="shared" ca="1" si="31"/>
        <v/>
      </c>
      <c r="BJ20" s="276" t="str">
        <f t="shared" si="32"/>
        <v/>
      </c>
      <c r="BK20" s="276" t="str">
        <f t="shared" ca="1" si="33"/>
        <v/>
      </c>
      <c r="BL20" s="276" t="str">
        <f t="shared" si="34"/>
        <v/>
      </c>
      <c r="BM20" s="283" t="str">
        <f t="shared" ca="1" si="35"/>
        <v/>
      </c>
      <c r="BN20" s="276" t="str">
        <f t="shared" si="36"/>
        <v/>
      </c>
      <c r="BO20" s="276" t="str">
        <f t="shared" si="37"/>
        <v/>
      </c>
      <c r="BP20" s="276" t="str">
        <f t="shared" si="38"/>
        <v/>
      </c>
      <c r="BQ20" s="276" t="str">
        <f t="shared" si="39"/>
        <v/>
      </c>
      <c r="BR20" s="276" t="str">
        <f t="shared" si="40"/>
        <v/>
      </c>
      <c r="BS20" s="276" t="str">
        <f t="shared" si="41"/>
        <v/>
      </c>
      <c r="BT20" s="276" t="str">
        <f t="shared" si="42"/>
        <v/>
      </c>
      <c r="BU20" s="276" t="str">
        <f t="shared" si="43"/>
        <v/>
      </c>
      <c r="BV20" s="276" t="str">
        <f t="shared" si="44"/>
        <v/>
      </c>
      <c r="BW20" s="276" t="str">
        <f t="shared" si="45"/>
        <v/>
      </c>
      <c r="BX20" s="276" t="str">
        <f t="shared" si="46"/>
        <v/>
      </c>
      <c r="BY20" s="276" t="str">
        <f t="shared" si="47"/>
        <v/>
      </c>
      <c r="BZ20" s="276" t="str">
        <f t="shared" si="48"/>
        <v/>
      </c>
      <c r="CA20" s="276" t="str">
        <f t="shared" si="49"/>
        <v/>
      </c>
      <c r="CB20" s="276" t="str">
        <f t="shared" si="50"/>
        <v/>
      </c>
      <c r="CC20" s="276" t="str">
        <f t="shared" si="51"/>
        <v/>
      </c>
      <c r="CD20" s="276" t="str">
        <f t="shared" si="52"/>
        <v/>
      </c>
      <c r="CE20" s="276" t="str">
        <f t="shared" si="53"/>
        <v/>
      </c>
      <c r="CF20" s="276" t="str">
        <f t="shared" si="54"/>
        <v/>
      </c>
      <c r="CG20" s="276" t="str">
        <f t="shared" si="55"/>
        <v/>
      </c>
      <c r="CH20" s="276" t="str">
        <f t="shared" si="56"/>
        <v/>
      </c>
      <c r="CI20" s="276" t="str">
        <f t="shared" si="57"/>
        <v/>
      </c>
      <c r="CJ20" s="276" t="str">
        <f t="shared" si="58"/>
        <v/>
      </c>
      <c r="CK20" s="276" t="str">
        <f t="shared" si="59"/>
        <v/>
      </c>
      <c r="CL20" s="276" t="str">
        <f t="shared" si="60"/>
        <v/>
      </c>
      <c r="CM20" s="276" t="str">
        <f t="shared" si="61"/>
        <v/>
      </c>
      <c r="CN20" s="276" t="str">
        <f t="shared" si="62"/>
        <v/>
      </c>
      <c r="CO20" s="276" t="str">
        <f t="shared" si="63"/>
        <v/>
      </c>
      <c r="CP20" s="276" t="str">
        <f t="shared" si="64"/>
        <v>Ref_DD_WeightDistanceUnits</v>
      </c>
      <c r="CQ20" s="276" t="str">
        <f t="shared" ca="1" si="65"/>
        <v/>
      </c>
      <c r="CR20" s="311" t="str">
        <f t="shared" si="66"/>
        <v>Weight Distance (e.g. Freight Transport)</v>
      </c>
      <c r="CS20" s="269"/>
      <c r="CT20" s="269"/>
      <c r="CU20" s="269"/>
      <c r="CV20" s="269"/>
      <c r="CW20" s="269"/>
      <c r="CX20" s="269"/>
      <c r="CY20" s="269"/>
      <c r="CZ20" s="269"/>
      <c r="DA20" s="269"/>
      <c r="DB20" s="269"/>
      <c r="DC20" s="269"/>
      <c r="DD20" s="269"/>
      <c r="DE20" s="269"/>
      <c r="DF20" s="269"/>
      <c r="DG20" s="269"/>
      <c r="DH20" s="269"/>
      <c r="DI20" s="269"/>
      <c r="DJ20" s="269"/>
      <c r="DK20" s="269"/>
      <c r="DL20" s="269"/>
      <c r="DM20" s="269"/>
      <c r="DN20" s="269"/>
      <c r="DO20" s="312"/>
    </row>
    <row r="21" spans="1:119" s="227" customFormat="1" ht="18" hidden="1" customHeight="1">
      <c r="A21" s="187"/>
      <c r="B21" s="285"/>
      <c r="C21" s="314"/>
      <c r="D21" s="315" t="s">
        <v>77</v>
      </c>
      <c r="E21" s="315" t="s">
        <v>105</v>
      </c>
      <c r="F21" s="316"/>
      <c r="G21" s="315" t="s">
        <v>143</v>
      </c>
      <c r="H21" s="315" t="s">
        <v>267</v>
      </c>
      <c r="I21" s="317"/>
      <c r="J21" s="317"/>
      <c r="K21" s="317"/>
      <c r="L21" s="316"/>
      <c r="M21" s="316"/>
      <c r="N21" s="317"/>
      <c r="O21" s="316"/>
      <c r="P21" s="318"/>
      <c r="Q21" s="319" t="str">
        <f t="shared" ref="Q21:Q110" ca="1" si="72">IF(ISERROR(IF(OR($CR21="Fuel Use",$CR21="Custom Fuel",$CR21="Fuel Use and Vehicle Distance"),($N21*$V21*$AH21*$AI21),IF($CR21="Weight Distance (e.g. Freight Transport)",($I21*$J21*$V21*$AH21*$AI21),IF($CR21="Passenger Distance (e.g. Public Transport)",($I21*$K21*$V21*$AH21*$AI21),($I21*$V21*$AH21*$AI21))))),"",IF(OR($CR21="Fuel Use",$CR21="Custom Fuel",$CR21="Fuel Use and Vehicle Distance"),($N21*$V21*$AH21*$AI21),IF($CR21="Weight Distance (e.g. Freight Transport)",($I21*$J21*$V21*$AH21*$AI21),IF($CR21="Passenger Distance (e.g. Public Transport)",($I21*$K21*$V21*$AH21*$AI21),($I21*$V21*$AH21*$AI21)))))</f>
        <v/>
      </c>
      <c r="R21" s="319" t="str">
        <f t="shared" ref="R21:R110" ca="1" si="73">IF(ISERROR(IF($CR21="Weight Distance (e.g. Freight Transport)",($I21*$J21*$AB21*$AL21*$AM21*1000),IF(OR($CR21="Fuel Use",$CR21="Custom Fuel"),($N21*$AB21*$AL21*$AM21*1000),IF($CR21="Passenger Distance (e.g. Public Transport)",($I21*$AB21*$K21*$AL21*$AM21*1000),($I21*$AB21*$AL21*$AM21*1000))))),"",IF($CR21="Weight Distance (e.g. Freight Transport)",($I21*$J21*$AB21*$AL21*$AM21*1000),IF(OR($CR21="Fuel Use",$CR21="Custom Fuel"),($N21*$AB21*$AL21*$AM21*1000),IF($CR21="Passenger Distance (e.g. Public Transport)",($I21*$AB21*$K21*$AL21*$AM21*1000),($I21*$AB21*$AL21*$AM21*1000)))))</f>
        <v/>
      </c>
      <c r="S21" s="319" t="str">
        <f t="shared" ref="S21:S110" ca="1" si="74">IF(ISERROR(IF($CR21="Weight Distance (e.g. Freight Transport)",($I21*$J21*$AE21*$AN21*$AO21*1000),IF(OR($CR21="Fuel Use",$CR21="Custom Fuel"),($N21*$AE21*$AN21*$AO21*1000),IF($CR21="Passenger Distance (e.g. Public Transport)",($I21*$AE21*$AN21*$K21*$AO21*1000),($I21*$AE21*$AN21*$AO21*1000))))),"",IF($CR21="Weight Distance (e.g. Freight Transport)",($I21*$J21*$AE21*$AN21*$AO21*1000),IF(OR($CR21="Fuel Use",$CR21="Custom Fuel"),($N21*$AE21*$AN21*$AO21*1000),IF($CR21="Passenger Distance (e.g. Public Transport)",($I21*$AE21*$AN21*$K21*$AO21*1000),($I21*$AE21*$AN21*$AO21*1000)))))</f>
        <v/>
      </c>
      <c r="T21" s="319" t="str">
        <f t="shared" ref="T21:T110" ca="1" si="75">IF(AND(ISERROR($Q21*$AP21)=FALSE,ISERROR((R21/1000)*$AQ21)=FALSE,ISERROR((S21/1000)*$AR21)=FALSE),($Q21*$AP21)+((R21/1000)*$AQ21)+((S21/1000)*$AR21),IF(AND(ISERROR($Q21*$AP21)=FALSE,ISERROR((R21/1000)*$AQ21)=FALSE,ISERROR((S21/1000)*$AR21)=TRUE),($Q21*$AP21)+((R21/1000)*$AQ21),IF(AND(ISERROR($Q21*$AP21)=FALSE,ISERROR((R21/1000)*$AQ21)=TRUE,ISERROR((S21/1000)*$AR21)=FALSE),($Q21*$AP21)+((S21/1000)*$AR21),IF(AND(ISERROR($Q21*$AP21)=FALSE,ISERROR((R21/1000)*$AQ21)=TRUE,ISERROR((S21/1000)*$AR21)=TRUE),($Q21*$AP21),IF(AND(ISERROR($Q21*$AP21)=TRUE,ISERROR((R21/1000)*$AQ21)=FALSE,ISERROR((S21/1000)*$AR21)=FALSE),((R21/1000)*$AQ21)+((S21/1000)*$AR21),IF(AND(ISERROR($Q21*$AP21)=TRUE,ISERROR((R21/1000)*$AQ21)=FALSE,ISERROR((S21/1000)*$AR21)=TRUE),((R21/1000)*$AQ21),CQ21))))))</f>
        <v/>
      </c>
      <c r="U21" s="320" t="str">
        <f t="shared" ref="U21:U110" ca="1" si="76">IF(ISERROR(IF(OR($CR21="Fuel Use",$CR21="Custom Fuel",$CR21="Fuel Use and Vehicle Distance"),($N21*$Y21*$AJ21*$AK21),IF($CR21="Weight Distance (e.g. Freight Transport)",($I21*$J21*$Y21*$AJ21*$AK21),IF($CR21="Passenger Distance (e.g. Public Transport)",($I21*$Y21*$AJ21*$AK21*$K21),($I21*$Y21*$AJ21*$AK21))))),"",IF(OR($CR21="Fuel Use",$CR21="Custom Fuel",$CR21="Fuel Use and Vehicle Distance"),($N21*$Y21*$AJ21*$AK21),IF($CR21="Weight Distance (e.g. Freight Transport)",($I21*$J21*$Y21*$AJ21*$AK21),IF($CR21="Passenger Distance (e.g. Public Transport)",($I21*$Y21*$AJ21*$AK21*$K21),($I21*$Y21*$AJ21*$AK21)))))</f>
        <v/>
      </c>
      <c r="V21" s="286">
        <f t="shared" ca="1" si="0"/>
        <v>1.762</v>
      </c>
      <c r="W21" s="281" t="str">
        <f t="shared" ca="1" si="1"/>
        <v>Kilogram</v>
      </c>
      <c r="X21" s="281" t="str">
        <f t="shared" ca="1" si="2"/>
        <v>Mile</v>
      </c>
      <c r="Y21" s="281">
        <f t="shared" ca="1" si="3"/>
        <v>0</v>
      </c>
      <c r="Z21" s="281" t="str">
        <f t="shared" ca="1" si="4"/>
        <v>Kilogram</v>
      </c>
      <c r="AA21" s="281" t="str">
        <f t="shared" ca="1" si="5"/>
        <v>Mile</v>
      </c>
      <c r="AB21" s="281">
        <f t="shared" ca="1" si="6"/>
        <v>2.1000000000000001E-2</v>
      </c>
      <c r="AC21" s="281" t="str">
        <f t="shared" ca="1" si="7"/>
        <v>Gram</v>
      </c>
      <c r="AD21" s="281" t="str">
        <f t="shared" ca="1" si="8"/>
        <v>Mile</v>
      </c>
      <c r="AE21" s="281">
        <f t="shared" ca="1" si="9"/>
        <v>1.7000000000000001E-2</v>
      </c>
      <c r="AF21" s="281" t="str">
        <f t="shared" ca="1" si="10"/>
        <v>Gram</v>
      </c>
      <c r="AG21" s="281" t="str">
        <f t="shared" ca="1" si="11"/>
        <v>Mile</v>
      </c>
      <c r="AH21" s="281">
        <f t="array" aca="1" ref="AH21" ca="1">INDEX(Ref_Master_Unit_Table,MATCH($W21,REF_To_Unit,0),MATCH('Reference - Lookup and Unit'!$A$11,Ref_From_Units,0))</f>
        <v>1E-3</v>
      </c>
      <c r="AI21" s="281" t="e">
        <f t="array" aca="1" ref="AI21" ca="1">INDEX(Ref_Master_Unit_Table,MATCH(IF(AND($D21="UK",$G21="Vehicle Distance (e.g. Road Transport)"),$L21,IF(ISBLANK($O21),$L21,$O21)),Ref_From_Units,0),MATCH($X21,REF_To_Unit,0))</f>
        <v>#N/A</v>
      </c>
      <c r="AJ21" s="281">
        <f t="array" aca="1" ref="AJ21" ca="1">INDEX(Ref_Master_Unit_Table,MATCH($Z21,REF_To_Unit,0),MATCH('Reference - Lookup and Unit'!$A$11,Ref_From_Units,0))</f>
        <v>1E-3</v>
      </c>
      <c r="AK21" s="281" t="e">
        <f t="array" aca="1" ref="AK21" ca="1">INDEX(Ref_Master_Unit_Table,MATCH(IF(AND($D21="UK",$G21="Vehicle Distance (e.g. Road Transport)"),$L21,IF(ISBLANK($O21),$L21,$O21)),Ref_From_Units,0),MATCH($AA21,REF_To_Unit,0))</f>
        <v>#N/A</v>
      </c>
      <c r="AL21" s="281">
        <f t="array" aca="1" ref="AL21" ca="1">INDEX(Ref_Master_Unit_Table,MATCH($AC21,REF_To_Unit,0),MATCH('Reference - Lookup and Unit'!$A$11,Ref_From_Units,0))</f>
        <v>9.9999999999999995E-7</v>
      </c>
      <c r="AM21" s="281" t="e">
        <f t="array" aca="1" ref="AM21" ca="1">INDEX(Ref_Master_Unit_Table,MATCH(IF(OR($G21="Fuel Use",$G21="Custom Fuel"),$O21,$L21),Ref_From_Units,0),MATCH($AD21,REF_To_Unit,0))</f>
        <v>#N/A</v>
      </c>
      <c r="AN21" s="281">
        <f t="array" aca="1" ref="AN21" ca="1">INDEX(Ref_Master_Unit_Table,MATCH($AF21,REF_To_Unit,0),MATCH('Reference - Lookup and Unit'!$A$11,Ref_From_Units,0))</f>
        <v>9.9999999999999995E-7</v>
      </c>
      <c r="AO21" s="281" t="e">
        <f t="array" aca="1" ref="AO21" ca="1">INDEX(Ref_Master_Unit_Table,MATCH(IF(OR($G21="Fuel Use",$G21="Custom Fuel"),$O21,$L21),Ref_From_Units,0),MATCH($AD21,REF_To_Unit,0))</f>
        <v>#N/A</v>
      </c>
      <c r="AP21" s="281">
        <f t="shared" ca="1" si="12"/>
        <v>1</v>
      </c>
      <c r="AQ21" s="282">
        <f t="shared" ca="1" si="13"/>
        <v>28</v>
      </c>
      <c r="AR21" s="282">
        <f t="shared" ca="1" si="14"/>
        <v>265</v>
      </c>
      <c r="AS21" s="282">
        <f t="shared" ca="1" si="15"/>
        <v>1</v>
      </c>
      <c r="AT21" s="276" t="str">
        <f t="shared" si="16"/>
        <v>Ref_DD_vehicle_VehicleDistance_US_Road</v>
      </c>
      <c r="AU21" s="276" t="e">
        <f t="shared" ca="1" si="17"/>
        <v>#N/A</v>
      </c>
      <c r="AV21" s="276" t="e">
        <f t="shared" ca="1" si="18"/>
        <v>#N/A</v>
      </c>
      <c r="AW21" s="276" t="e">
        <f t="shared" ca="1" si="19"/>
        <v>#N/A</v>
      </c>
      <c r="AX21" s="276" t="e">
        <f t="shared" ca="1" si="20"/>
        <v>#N/A</v>
      </c>
      <c r="AY21" s="276" t="b">
        <f t="shared" ca="1" si="21"/>
        <v>1</v>
      </c>
      <c r="AZ21" s="276" t="str">
        <f t="shared" si="22"/>
        <v/>
      </c>
      <c r="BA21" s="276" t="str">
        <f t="shared" si="23"/>
        <v/>
      </c>
      <c r="BB21" s="276" t="str">
        <f t="shared" si="24"/>
        <v/>
      </c>
      <c r="BC21" s="276" t="str">
        <f t="shared" si="25"/>
        <v/>
      </c>
      <c r="BD21" s="276" t="str">
        <f t="shared" si="26"/>
        <v/>
      </c>
      <c r="BE21" s="276" t="str">
        <f t="shared" si="27"/>
        <v/>
      </c>
      <c r="BF21" s="276" t="str">
        <f t="shared" si="28"/>
        <v/>
      </c>
      <c r="BG21" s="276" t="str">
        <f t="shared" si="29"/>
        <v/>
      </c>
      <c r="BH21" s="276" t="str">
        <f t="shared" si="30"/>
        <v/>
      </c>
      <c r="BI21" s="276" t="str">
        <f t="shared" si="31"/>
        <v/>
      </c>
      <c r="BJ21" s="276" t="str">
        <f t="shared" si="32"/>
        <v/>
      </c>
      <c r="BK21" s="276" t="str">
        <f t="shared" si="33"/>
        <v/>
      </c>
      <c r="BL21" s="276" t="str">
        <f t="shared" si="34"/>
        <v/>
      </c>
      <c r="BM21" s="283" t="str">
        <f t="shared" ca="1" si="35"/>
        <v/>
      </c>
      <c r="BN21" s="276" t="str">
        <f t="shared" si="36"/>
        <v/>
      </c>
      <c r="BO21" s="276" t="str">
        <f t="shared" si="37"/>
        <v/>
      </c>
      <c r="BP21" s="276" t="str">
        <f t="shared" si="38"/>
        <v/>
      </c>
      <c r="BQ21" s="276" t="str">
        <f t="shared" si="39"/>
        <v/>
      </c>
      <c r="BR21" s="276" t="str">
        <f t="shared" si="40"/>
        <v/>
      </c>
      <c r="BS21" s="276" t="str">
        <f t="shared" si="41"/>
        <v/>
      </c>
      <c r="BT21" s="276" t="str">
        <f t="shared" si="42"/>
        <v/>
      </c>
      <c r="BU21" s="276" t="str">
        <f t="shared" si="43"/>
        <v/>
      </c>
      <c r="BV21" s="276" t="str">
        <f t="shared" si="44"/>
        <v/>
      </c>
      <c r="BW21" s="276" t="str">
        <f t="shared" si="45"/>
        <v/>
      </c>
      <c r="BX21" s="276" t="str">
        <f t="shared" si="46"/>
        <v/>
      </c>
      <c r="BY21" s="276" t="str">
        <f t="shared" si="47"/>
        <v/>
      </c>
      <c r="BZ21" s="276" t="str">
        <f t="shared" si="48"/>
        <v/>
      </c>
      <c r="CA21" s="276" t="str">
        <f t="shared" si="49"/>
        <v/>
      </c>
      <c r="CB21" s="276" t="str">
        <f t="shared" si="50"/>
        <v/>
      </c>
      <c r="CC21" s="276" t="str">
        <f t="shared" si="51"/>
        <v/>
      </c>
      <c r="CD21" s="276" t="str">
        <f t="shared" si="52"/>
        <v/>
      </c>
      <c r="CE21" s="276" t="str">
        <f t="shared" si="53"/>
        <v/>
      </c>
      <c r="CF21" s="276" t="str">
        <f t="shared" si="54"/>
        <v/>
      </c>
      <c r="CG21" s="276" t="str">
        <f t="shared" si="55"/>
        <v/>
      </c>
      <c r="CH21" s="276" t="str">
        <f t="shared" si="56"/>
        <v/>
      </c>
      <c r="CI21" s="276" t="str">
        <f t="shared" si="57"/>
        <v/>
      </c>
      <c r="CJ21" s="276" t="str">
        <f t="shared" si="58"/>
        <v/>
      </c>
      <c r="CK21" s="276" t="str">
        <f t="shared" si="59"/>
        <v/>
      </c>
      <c r="CL21" s="276" t="str">
        <f t="shared" ca="1" si="60"/>
        <v/>
      </c>
      <c r="CM21" s="276" t="str">
        <f t="shared" si="61"/>
        <v/>
      </c>
      <c r="CN21" s="276" t="str">
        <f t="shared" si="62"/>
        <v/>
      </c>
      <c r="CO21" s="276" t="str">
        <f t="shared" si="63"/>
        <v/>
      </c>
      <c r="CP21" s="276" t="str">
        <f t="shared" si="64"/>
        <v>Ref_DD_DistanceUnit</v>
      </c>
      <c r="CQ21" s="276" t="str">
        <f t="shared" ca="1" si="65"/>
        <v/>
      </c>
      <c r="CR21" s="311" t="str">
        <f t="shared" si="66"/>
        <v>Vehicle Distance (e.g. Road Transport)</v>
      </c>
      <c r="CS21" s="187"/>
      <c r="CT21" s="187"/>
      <c r="CU21" s="187"/>
      <c r="CV21" s="187"/>
      <c r="CW21" s="187"/>
      <c r="CX21" s="187"/>
      <c r="CY21" s="187"/>
      <c r="CZ21" s="187"/>
      <c r="DA21" s="187"/>
      <c r="DB21" s="187"/>
      <c r="DC21" s="187"/>
      <c r="DD21" s="187"/>
      <c r="DE21" s="187"/>
      <c r="DF21" s="187"/>
      <c r="DG21" s="187"/>
      <c r="DH21" s="187"/>
      <c r="DI21" s="187"/>
      <c r="DJ21" s="187"/>
      <c r="DK21" s="187"/>
      <c r="DL21" s="187"/>
      <c r="DM21" s="199"/>
      <c r="DN21" s="199"/>
      <c r="DO21" s="313"/>
    </row>
    <row r="22" spans="1:119" s="227" customFormat="1" ht="18" hidden="1" customHeight="1">
      <c r="A22" s="187"/>
      <c r="B22" s="285"/>
      <c r="C22" s="295"/>
      <c r="D22" s="271" t="s">
        <v>77</v>
      </c>
      <c r="E22" s="271" t="s">
        <v>105</v>
      </c>
      <c r="F22" s="277"/>
      <c r="G22" s="277"/>
      <c r="H22" s="277"/>
      <c r="I22" s="278"/>
      <c r="J22" s="278"/>
      <c r="K22" s="278"/>
      <c r="L22" s="277"/>
      <c r="M22" s="277"/>
      <c r="N22" s="278"/>
      <c r="O22" s="277"/>
      <c r="P22" s="279"/>
      <c r="Q22" s="280" t="str">
        <f t="shared" ca="1" si="72"/>
        <v/>
      </c>
      <c r="R22" s="280" t="str">
        <f t="shared" ca="1" si="73"/>
        <v/>
      </c>
      <c r="S22" s="280" t="str">
        <f t="shared" ca="1" si="74"/>
        <v/>
      </c>
      <c r="T22" s="280" t="str">
        <f t="shared" ca="1" si="75"/>
        <v/>
      </c>
      <c r="U22" s="296" t="str">
        <f t="shared" ca="1" si="76"/>
        <v/>
      </c>
      <c r="V22" s="286" t="e">
        <f t="shared" ca="1" si="0"/>
        <v>#N/A</v>
      </c>
      <c r="W22" s="281" t="e">
        <f t="shared" ca="1" si="1"/>
        <v>#N/A</v>
      </c>
      <c r="X22" s="281" t="e">
        <f t="shared" ca="1" si="2"/>
        <v>#N/A</v>
      </c>
      <c r="Y22" s="281" t="e">
        <f t="shared" ca="1" si="3"/>
        <v>#N/A</v>
      </c>
      <c r="Z22" s="281" t="e">
        <f t="shared" ca="1" si="4"/>
        <v>#N/A</v>
      </c>
      <c r="AA22" s="281" t="e">
        <f t="shared" ca="1" si="5"/>
        <v>#N/A</v>
      </c>
      <c r="AB22" s="281" t="e">
        <f t="shared" ca="1" si="6"/>
        <v>#N/A</v>
      </c>
      <c r="AC22" s="281" t="e">
        <f t="shared" ca="1" si="7"/>
        <v>#N/A</v>
      </c>
      <c r="AD22" s="281" t="e">
        <f t="shared" ca="1" si="8"/>
        <v>#N/A</v>
      </c>
      <c r="AE22" s="281" t="e">
        <f t="shared" ca="1" si="9"/>
        <v>#N/A</v>
      </c>
      <c r="AF22" s="281" t="e">
        <f t="shared" ca="1" si="10"/>
        <v>#N/A</v>
      </c>
      <c r="AG22" s="281" t="e">
        <f t="shared" ca="1" si="11"/>
        <v>#N/A</v>
      </c>
      <c r="AH22" s="281" t="e">
        <f t="array" aca="1" ref="AH22" ca="1">INDEX(Ref_Master_Unit_Table,MATCH($W22,REF_To_Unit,0),MATCH('Reference - Lookup and Unit'!$A$11,Ref_From_Units,0))</f>
        <v>#N/A</v>
      </c>
      <c r="AI22" s="281" t="e">
        <f t="array" aca="1" ref="AI22" ca="1">INDEX(Ref_Master_Unit_Table,MATCH(IF(AND($D22="UK",$G22="Vehicle Distance (e.g. Road Transport)"),$L22,IF(ISBLANK($O22),$L22,$O22)),Ref_From_Units,0),MATCH($X22,REF_To_Unit,0))</f>
        <v>#N/A</v>
      </c>
      <c r="AJ22" s="281" t="e">
        <f t="array" aca="1" ref="AJ22" ca="1">INDEX(Ref_Master_Unit_Table,MATCH($Z22,REF_To_Unit,0),MATCH('Reference - Lookup and Unit'!$A$11,Ref_From_Units,0))</f>
        <v>#N/A</v>
      </c>
      <c r="AK22" s="281" t="e">
        <f t="array" aca="1" ref="AK22" ca="1">INDEX(Ref_Master_Unit_Table,MATCH(IF(AND($D22="UK",$G22="Vehicle Distance (e.g. Road Transport)"),$L22,IF(ISBLANK($O22),$L22,$O22)),Ref_From_Units,0),MATCH($AA22,REF_To_Unit,0))</f>
        <v>#N/A</v>
      </c>
      <c r="AL22" s="281" t="e">
        <f t="array" aca="1" ref="AL22" ca="1">INDEX(Ref_Master_Unit_Table,MATCH($AC22,REF_To_Unit,0),MATCH('Reference - Lookup and Unit'!$A$11,Ref_From_Units,0))</f>
        <v>#N/A</v>
      </c>
      <c r="AM22" s="281" t="e">
        <f t="array" aca="1" ref="AM22" ca="1">INDEX(Ref_Master_Unit_Table,MATCH(IF(OR($G22="Fuel Use",$G22="Custom Fuel"),$O22,$L22),Ref_From_Units,0),MATCH($AD22,REF_To_Unit,0))</f>
        <v>#N/A</v>
      </c>
      <c r="AN22" s="281" t="e">
        <f t="array" aca="1" ref="AN22" ca="1">INDEX(Ref_Master_Unit_Table,MATCH($AF22,REF_To_Unit,0),MATCH('Reference - Lookup and Unit'!$A$11,Ref_From_Units,0))</f>
        <v>#N/A</v>
      </c>
      <c r="AO22" s="281" t="e">
        <f t="array" aca="1" ref="AO22" ca="1">INDEX(Ref_Master_Unit_Table,MATCH(IF(OR($G22="Fuel Use",$G22="Custom Fuel"),$O22,$L22),Ref_From_Units,0),MATCH($AD22,REF_To_Unit,0))</f>
        <v>#N/A</v>
      </c>
      <c r="AP22" s="281">
        <f t="shared" ca="1" si="12"/>
        <v>1</v>
      </c>
      <c r="AQ22" s="282">
        <f t="shared" ca="1" si="13"/>
        <v>28</v>
      </c>
      <c r="AR22" s="282">
        <f t="shared" ca="1" si="14"/>
        <v>265</v>
      </c>
      <c r="AS22" s="282">
        <f t="shared" ca="1" si="15"/>
        <v>1</v>
      </c>
      <c r="AT22" s="276" t="str">
        <f t="shared" si="16"/>
        <v>Ref_DD_vehicle_Passenger_US_Road</v>
      </c>
      <c r="AU22" s="276" t="e">
        <f t="shared" ca="1" si="17"/>
        <v>#N/A</v>
      </c>
      <c r="AV22" s="276" t="e">
        <f t="shared" ca="1" si="18"/>
        <v>#N/A</v>
      </c>
      <c r="AW22" s="276" t="e">
        <f t="shared" ca="1" si="19"/>
        <v>#N/A</v>
      </c>
      <c r="AX22" s="276" t="e">
        <f t="shared" ca="1" si="20"/>
        <v>#N/A</v>
      </c>
      <c r="AY22" s="276" t="b">
        <f t="shared" ca="1" si="21"/>
        <v>1</v>
      </c>
      <c r="AZ22" s="276" t="str">
        <f t="shared" si="22"/>
        <v/>
      </c>
      <c r="BA22" s="276" t="str">
        <f t="shared" si="23"/>
        <v/>
      </c>
      <c r="BB22" s="276" t="str">
        <f t="shared" si="24"/>
        <v/>
      </c>
      <c r="BC22" s="276" t="str">
        <f t="shared" si="25"/>
        <v/>
      </c>
      <c r="BD22" s="276" t="str">
        <f t="shared" si="26"/>
        <v/>
      </c>
      <c r="BE22" s="276" t="str">
        <f t="shared" si="27"/>
        <v/>
      </c>
      <c r="BF22" s="276" t="str">
        <f t="shared" si="28"/>
        <v/>
      </c>
      <c r="BG22" s="276" t="str">
        <f t="shared" si="29"/>
        <v/>
      </c>
      <c r="BH22" s="276" t="str">
        <f t="shared" si="30"/>
        <v/>
      </c>
      <c r="BI22" s="276" t="str">
        <f t="shared" si="31"/>
        <v/>
      </c>
      <c r="BJ22" s="276" t="str">
        <f t="shared" si="32"/>
        <v/>
      </c>
      <c r="BK22" s="276" t="str">
        <f t="shared" si="33"/>
        <v/>
      </c>
      <c r="BL22" s="276" t="str">
        <f t="shared" si="34"/>
        <v/>
      </c>
      <c r="BM22" s="283" t="str">
        <f t="shared" ca="1" si="35"/>
        <v/>
      </c>
      <c r="BN22" s="276" t="str">
        <f t="shared" si="36"/>
        <v/>
      </c>
      <c r="BO22" s="276" t="str">
        <f t="shared" si="37"/>
        <v/>
      </c>
      <c r="BP22" s="276" t="str">
        <f t="shared" si="38"/>
        <v/>
      </c>
      <c r="BQ22" s="276" t="str">
        <f t="shared" si="39"/>
        <v/>
      </c>
      <c r="BR22" s="276" t="str">
        <f t="shared" si="40"/>
        <v/>
      </c>
      <c r="BS22" s="276" t="str">
        <f t="shared" si="41"/>
        <v/>
      </c>
      <c r="BT22" s="276" t="str">
        <f t="shared" si="42"/>
        <v/>
      </c>
      <c r="BU22" s="276" t="str">
        <f t="shared" si="43"/>
        <v/>
      </c>
      <c r="BV22" s="276" t="str">
        <f t="shared" si="44"/>
        <v/>
      </c>
      <c r="BW22" s="276" t="str">
        <f t="shared" si="45"/>
        <v/>
      </c>
      <c r="BX22" s="276" t="str">
        <f t="shared" si="46"/>
        <v/>
      </c>
      <c r="BY22" s="276" t="str">
        <f t="shared" si="47"/>
        <v/>
      </c>
      <c r="BZ22" s="276" t="str">
        <f t="shared" si="48"/>
        <v/>
      </c>
      <c r="CA22" s="276" t="str">
        <f t="shared" si="49"/>
        <v/>
      </c>
      <c r="CB22" s="276" t="str">
        <f t="shared" si="50"/>
        <v/>
      </c>
      <c r="CC22" s="276" t="str">
        <f t="shared" si="51"/>
        <v/>
      </c>
      <c r="CD22" s="276" t="str">
        <f t="shared" si="52"/>
        <v/>
      </c>
      <c r="CE22" s="276" t="str">
        <f t="shared" si="53"/>
        <v/>
      </c>
      <c r="CF22" s="276" t="str">
        <f t="shared" si="54"/>
        <v/>
      </c>
      <c r="CG22" s="276" t="str">
        <f t="shared" si="55"/>
        <v/>
      </c>
      <c r="CH22" s="276" t="str">
        <f t="shared" si="56"/>
        <v/>
      </c>
      <c r="CI22" s="276" t="str">
        <f t="shared" si="57"/>
        <v/>
      </c>
      <c r="CJ22" s="276" t="str">
        <f t="shared" si="58"/>
        <v/>
      </c>
      <c r="CK22" s="276" t="str">
        <f t="shared" si="59"/>
        <v/>
      </c>
      <c r="CL22" s="276" t="str">
        <f t="shared" ca="1" si="60"/>
        <v/>
      </c>
      <c r="CM22" s="276" t="str">
        <f t="shared" si="61"/>
        <v/>
      </c>
      <c r="CN22" s="276" t="str">
        <f t="shared" si="62"/>
        <v/>
      </c>
      <c r="CO22" s="276" t="str">
        <f t="shared" si="63"/>
        <v/>
      </c>
      <c r="CP22" s="276" t="str">
        <f t="shared" si="64"/>
        <v>Ref_DD_DistanceUnit</v>
      </c>
      <c r="CQ22" s="276" t="str">
        <f t="shared" ca="1" si="65"/>
        <v/>
      </c>
      <c r="CR22" s="311">
        <f t="shared" si="66"/>
        <v>0</v>
      </c>
      <c r="CS22" s="187"/>
      <c r="CT22" s="187"/>
      <c r="CU22" s="187"/>
      <c r="CV22" s="187"/>
      <c r="CW22" s="187"/>
      <c r="CX22" s="187"/>
      <c r="CY22" s="187"/>
      <c r="CZ22" s="187"/>
      <c r="DA22" s="187"/>
      <c r="DB22" s="187"/>
      <c r="DC22" s="187"/>
      <c r="DD22" s="187"/>
      <c r="DE22" s="187"/>
      <c r="DF22" s="187"/>
      <c r="DG22" s="187"/>
      <c r="DH22" s="187"/>
      <c r="DI22" s="187"/>
      <c r="DJ22" s="187"/>
      <c r="DK22" s="187"/>
      <c r="DL22" s="187"/>
      <c r="DM22" s="199"/>
      <c r="DN22" s="199"/>
      <c r="DO22" s="313"/>
    </row>
    <row r="23" spans="1:119" s="227" customFormat="1" ht="18" hidden="1" customHeight="1">
      <c r="A23" s="187"/>
      <c r="B23" s="285"/>
      <c r="C23" s="295"/>
      <c r="D23" s="271" t="s">
        <v>77</v>
      </c>
      <c r="E23" s="271" t="s">
        <v>105</v>
      </c>
      <c r="F23" s="277"/>
      <c r="G23" s="277"/>
      <c r="H23" s="277"/>
      <c r="I23" s="278"/>
      <c r="J23" s="278"/>
      <c r="K23" s="278"/>
      <c r="L23" s="277"/>
      <c r="M23" s="277"/>
      <c r="N23" s="278"/>
      <c r="O23" s="277"/>
      <c r="P23" s="279"/>
      <c r="Q23" s="280" t="str">
        <f t="shared" ca="1" si="72"/>
        <v/>
      </c>
      <c r="R23" s="280" t="str">
        <f t="shared" ca="1" si="73"/>
        <v/>
      </c>
      <c r="S23" s="280" t="str">
        <f t="shared" ca="1" si="74"/>
        <v/>
      </c>
      <c r="T23" s="280" t="str">
        <f t="shared" ca="1" si="75"/>
        <v/>
      </c>
      <c r="U23" s="296" t="str">
        <f t="shared" ca="1" si="76"/>
        <v/>
      </c>
      <c r="V23" s="286" t="e">
        <f t="shared" ca="1" si="0"/>
        <v>#N/A</v>
      </c>
      <c r="W23" s="281" t="e">
        <f t="shared" ca="1" si="1"/>
        <v>#N/A</v>
      </c>
      <c r="X23" s="281" t="e">
        <f t="shared" ca="1" si="2"/>
        <v>#N/A</v>
      </c>
      <c r="Y23" s="281" t="e">
        <f t="shared" ca="1" si="3"/>
        <v>#N/A</v>
      </c>
      <c r="Z23" s="281" t="e">
        <f t="shared" ca="1" si="4"/>
        <v>#N/A</v>
      </c>
      <c r="AA23" s="281" t="e">
        <f t="shared" ca="1" si="5"/>
        <v>#N/A</v>
      </c>
      <c r="AB23" s="281" t="e">
        <f t="shared" ca="1" si="6"/>
        <v>#N/A</v>
      </c>
      <c r="AC23" s="281" t="e">
        <f t="shared" ca="1" si="7"/>
        <v>#N/A</v>
      </c>
      <c r="AD23" s="281" t="e">
        <f t="shared" ca="1" si="8"/>
        <v>#N/A</v>
      </c>
      <c r="AE23" s="281" t="e">
        <f t="shared" ca="1" si="9"/>
        <v>#N/A</v>
      </c>
      <c r="AF23" s="281" t="e">
        <f t="shared" ca="1" si="10"/>
        <v>#N/A</v>
      </c>
      <c r="AG23" s="281" t="e">
        <f t="shared" ca="1" si="11"/>
        <v>#N/A</v>
      </c>
      <c r="AH23" s="281" t="e">
        <f t="array" aca="1" ref="AH23" ca="1">INDEX(Ref_Master_Unit_Table,MATCH($W23,REF_To_Unit,0),MATCH('Reference - Lookup and Unit'!$A$11,Ref_From_Units,0))</f>
        <v>#N/A</v>
      </c>
      <c r="AI23" s="281" t="e">
        <f t="array" aca="1" ref="AI23" ca="1">INDEX(Ref_Master_Unit_Table,MATCH(IF(AND($D23="UK",$G23="Vehicle Distance (e.g. Road Transport)"),$L23,IF(ISBLANK($O23),$L23,$O23)),Ref_From_Units,0),MATCH($X23,REF_To_Unit,0))</f>
        <v>#N/A</v>
      </c>
      <c r="AJ23" s="281" t="e">
        <f t="array" aca="1" ref="AJ23" ca="1">INDEX(Ref_Master_Unit_Table,MATCH($Z23,REF_To_Unit,0),MATCH('Reference - Lookup and Unit'!$A$11,Ref_From_Units,0))</f>
        <v>#N/A</v>
      </c>
      <c r="AK23" s="281" t="e">
        <f t="array" aca="1" ref="AK23" ca="1">INDEX(Ref_Master_Unit_Table,MATCH(IF(AND($D23="UK",$G23="Vehicle Distance (e.g. Road Transport)"),$L23,IF(ISBLANK($O23),$L23,$O23)),Ref_From_Units,0),MATCH($AA23,REF_To_Unit,0))</f>
        <v>#N/A</v>
      </c>
      <c r="AL23" s="281" t="e">
        <f t="array" aca="1" ref="AL23" ca="1">INDEX(Ref_Master_Unit_Table,MATCH($AC23,REF_To_Unit,0),MATCH('Reference - Lookup and Unit'!$A$11,Ref_From_Units,0))</f>
        <v>#N/A</v>
      </c>
      <c r="AM23" s="281" t="e">
        <f t="array" aca="1" ref="AM23" ca="1">INDEX(Ref_Master_Unit_Table,MATCH(IF(OR($G23="Fuel Use",$G23="Custom Fuel"),$O23,$L23),Ref_From_Units,0),MATCH($AD23,REF_To_Unit,0))</f>
        <v>#N/A</v>
      </c>
      <c r="AN23" s="281" t="e">
        <f t="array" aca="1" ref="AN23" ca="1">INDEX(Ref_Master_Unit_Table,MATCH($AF23,REF_To_Unit,0),MATCH('Reference - Lookup and Unit'!$A$11,Ref_From_Units,0))</f>
        <v>#N/A</v>
      </c>
      <c r="AO23" s="281" t="e">
        <f t="array" aca="1" ref="AO23" ca="1">INDEX(Ref_Master_Unit_Table,MATCH(IF(OR($G23="Fuel Use",$G23="Custom Fuel"),$O23,$L23),Ref_From_Units,0),MATCH($AD23,REF_To_Unit,0))</f>
        <v>#N/A</v>
      </c>
      <c r="AP23" s="281">
        <f t="shared" ca="1" si="12"/>
        <v>1</v>
      </c>
      <c r="AQ23" s="282">
        <f t="shared" ca="1" si="13"/>
        <v>28</v>
      </c>
      <c r="AR23" s="282">
        <f t="shared" ca="1" si="14"/>
        <v>265</v>
      </c>
      <c r="AS23" s="282">
        <f t="shared" ca="1" si="15"/>
        <v>1</v>
      </c>
      <c r="AT23" s="276" t="str">
        <f t="shared" si="16"/>
        <v>Ref_DD_vehicle_Passenger_US_Road</v>
      </c>
      <c r="AU23" s="276" t="e">
        <f t="shared" ca="1" si="17"/>
        <v>#N/A</v>
      </c>
      <c r="AV23" s="276" t="e">
        <f t="shared" ca="1" si="18"/>
        <v>#N/A</v>
      </c>
      <c r="AW23" s="276" t="e">
        <f t="shared" ca="1" si="19"/>
        <v>#N/A</v>
      </c>
      <c r="AX23" s="276" t="e">
        <f t="shared" ca="1" si="20"/>
        <v>#N/A</v>
      </c>
      <c r="AY23" s="276" t="b">
        <f t="shared" ca="1" si="21"/>
        <v>1</v>
      </c>
      <c r="AZ23" s="276" t="str">
        <f t="shared" si="22"/>
        <v/>
      </c>
      <c r="BA23" s="276" t="str">
        <f t="shared" si="23"/>
        <v/>
      </c>
      <c r="BB23" s="276" t="str">
        <f t="shared" si="24"/>
        <v/>
      </c>
      <c r="BC23" s="276" t="str">
        <f t="shared" si="25"/>
        <v/>
      </c>
      <c r="BD23" s="276" t="str">
        <f t="shared" si="26"/>
        <v/>
      </c>
      <c r="BE23" s="276" t="str">
        <f t="shared" si="27"/>
        <v/>
      </c>
      <c r="BF23" s="276" t="str">
        <f t="shared" si="28"/>
        <v/>
      </c>
      <c r="BG23" s="276" t="str">
        <f t="shared" si="29"/>
        <v/>
      </c>
      <c r="BH23" s="276" t="str">
        <f t="shared" si="30"/>
        <v/>
      </c>
      <c r="BI23" s="276" t="str">
        <f t="shared" si="31"/>
        <v/>
      </c>
      <c r="BJ23" s="276" t="str">
        <f t="shared" si="32"/>
        <v/>
      </c>
      <c r="BK23" s="276" t="str">
        <f t="shared" si="33"/>
        <v/>
      </c>
      <c r="BL23" s="276" t="str">
        <f t="shared" si="34"/>
        <v/>
      </c>
      <c r="BM23" s="283" t="str">
        <f t="shared" ca="1" si="35"/>
        <v/>
      </c>
      <c r="BN23" s="276" t="str">
        <f t="shared" si="36"/>
        <v/>
      </c>
      <c r="BO23" s="276" t="str">
        <f t="shared" si="37"/>
        <v/>
      </c>
      <c r="BP23" s="276" t="str">
        <f t="shared" si="38"/>
        <v/>
      </c>
      <c r="BQ23" s="276" t="str">
        <f t="shared" si="39"/>
        <v/>
      </c>
      <c r="BR23" s="276" t="str">
        <f t="shared" si="40"/>
        <v/>
      </c>
      <c r="BS23" s="276" t="str">
        <f t="shared" si="41"/>
        <v/>
      </c>
      <c r="BT23" s="276" t="str">
        <f t="shared" si="42"/>
        <v/>
      </c>
      <c r="BU23" s="276" t="str">
        <f t="shared" si="43"/>
        <v/>
      </c>
      <c r="BV23" s="276" t="str">
        <f t="shared" si="44"/>
        <v/>
      </c>
      <c r="BW23" s="276" t="str">
        <f t="shared" si="45"/>
        <v/>
      </c>
      <c r="BX23" s="276" t="str">
        <f t="shared" si="46"/>
        <v/>
      </c>
      <c r="BY23" s="276" t="str">
        <f t="shared" si="47"/>
        <v/>
      </c>
      <c r="BZ23" s="276" t="str">
        <f t="shared" si="48"/>
        <v/>
      </c>
      <c r="CA23" s="276" t="str">
        <f t="shared" si="49"/>
        <v/>
      </c>
      <c r="CB23" s="276" t="str">
        <f t="shared" si="50"/>
        <v/>
      </c>
      <c r="CC23" s="276" t="str">
        <f t="shared" si="51"/>
        <v/>
      </c>
      <c r="CD23" s="276" t="str">
        <f t="shared" si="52"/>
        <v/>
      </c>
      <c r="CE23" s="276" t="str">
        <f t="shared" si="53"/>
        <v/>
      </c>
      <c r="CF23" s="276" t="str">
        <f t="shared" si="54"/>
        <v/>
      </c>
      <c r="CG23" s="276" t="str">
        <f t="shared" si="55"/>
        <v/>
      </c>
      <c r="CH23" s="276" t="str">
        <f t="shared" si="56"/>
        <v/>
      </c>
      <c r="CI23" s="276" t="str">
        <f t="shared" si="57"/>
        <v/>
      </c>
      <c r="CJ23" s="276" t="str">
        <f t="shared" si="58"/>
        <v/>
      </c>
      <c r="CK23" s="276" t="str">
        <f t="shared" si="59"/>
        <v/>
      </c>
      <c r="CL23" s="276" t="str">
        <f t="shared" ca="1" si="60"/>
        <v/>
      </c>
      <c r="CM23" s="276" t="str">
        <f t="shared" si="61"/>
        <v/>
      </c>
      <c r="CN23" s="276" t="str">
        <f t="shared" si="62"/>
        <v/>
      </c>
      <c r="CO23" s="276" t="str">
        <f t="shared" si="63"/>
        <v/>
      </c>
      <c r="CP23" s="276" t="str">
        <f t="shared" si="64"/>
        <v>Ref_DD_DistanceUnit</v>
      </c>
      <c r="CQ23" s="276" t="str">
        <f t="shared" ca="1" si="65"/>
        <v/>
      </c>
      <c r="CR23" s="311">
        <f t="shared" si="66"/>
        <v>0</v>
      </c>
      <c r="CS23" s="187"/>
      <c r="CT23" s="187"/>
      <c r="CU23" s="187"/>
      <c r="CV23" s="187"/>
      <c r="CW23" s="187"/>
      <c r="CX23" s="187"/>
      <c r="CY23" s="187"/>
      <c r="CZ23" s="187"/>
      <c r="DA23" s="187"/>
      <c r="DB23" s="187"/>
      <c r="DC23" s="187"/>
      <c r="DD23" s="187"/>
      <c r="DE23" s="187"/>
      <c r="DF23" s="187"/>
      <c r="DG23" s="187"/>
      <c r="DH23" s="187"/>
      <c r="DI23" s="187"/>
      <c r="DJ23" s="187"/>
      <c r="DK23" s="187"/>
      <c r="DL23" s="187"/>
      <c r="DM23" s="199"/>
      <c r="DN23" s="199"/>
      <c r="DO23" s="313"/>
    </row>
    <row r="24" spans="1:119" s="227" customFormat="1" ht="18" hidden="1" customHeight="1">
      <c r="A24" s="187"/>
      <c r="B24" s="285"/>
      <c r="C24" s="295"/>
      <c r="D24" s="271" t="s">
        <v>77</v>
      </c>
      <c r="E24" s="271" t="s">
        <v>105</v>
      </c>
      <c r="F24" s="277"/>
      <c r="G24" s="277"/>
      <c r="H24" s="277"/>
      <c r="I24" s="278"/>
      <c r="J24" s="278"/>
      <c r="K24" s="278"/>
      <c r="L24" s="277"/>
      <c r="M24" s="277"/>
      <c r="N24" s="278"/>
      <c r="O24" s="277"/>
      <c r="P24" s="279"/>
      <c r="Q24" s="280" t="str">
        <f t="shared" ca="1" si="72"/>
        <v/>
      </c>
      <c r="R24" s="280" t="str">
        <f t="shared" ca="1" si="73"/>
        <v/>
      </c>
      <c r="S24" s="280" t="str">
        <f t="shared" ca="1" si="74"/>
        <v/>
      </c>
      <c r="T24" s="280" t="str">
        <f t="shared" ca="1" si="75"/>
        <v/>
      </c>
      <c r="U24" s="296" t="str">
        <f t="shared" ca="1" si="76"/>
        <v/>
      </c>
      <c r="V24" s="286" t="e">
        <f t="shared" ca="1" si="0"/>
        <v>#N/A</v>
      </c>
      <c r="W24" s="281" t="e">
        <f t="shared" ca="1" si="1"/>
        <v>#N/A</v>
      </c>
      <c r="X24" s="281" t="e">
        <f t="shared" ca="1" si="2"/>
        <v>#N/A</v>
      </c>
      <c r="Y24" s="281" t="e">
        <f t="shared" ca="1" si="3"/>
        <v>#N/A</v>
      </c>
      <c r="Z24" s="281" t="e">
        <f t="shared" ca="1" si="4"/>
        <v>#N/A</v>
      </c>
      <c r="AA24" s="281" t="e">
        <f t="shared" ca="1" si="5"/>
        <v>#N/A</v>
      </c>
      <c r="AB24" s="281" t="e">
        <f t="shared" ca="1" si="6"/>
        <v>#N/A</v>
      </c>
      <c r="AC24" s="281" t="e">
        <f t="shared" ca="1" si="7"/>
        <v>#N/A</v>
      </c>
      <c r="AD24" s="281" t="e">
        <f t="shared" ca="1" si="8"/>
        <v>#N/A</v>
      </c>
      <c r="AE24" s="281" t="e">
        <f t="shared" ca="1" si="9"/>
        <v>#N/A</v>
      </c>
      <c r="AF24" s="281" t="e">
        <f t="shared" ca="1" si="10"/>
        <v>#N/A</v>
      </c>
      <c r="AG24" s="281" t="e">
        <f t="shared" ca="1" si="11"/>
        <v>#N/A</v>
      </c>
      <c r="AH24" s="281" t="e">
        <f t="array" aca="1" ref="AH24" ca="1">INDEX(Ref_Master_Unit_Table,MATCH($W24,REF_To_Unit,0),MATCH('Reference - Lookup and Unit'!$A$11,Ref_From_Units,0))</f>
        <v>#N/A</v>
      </c>
      <c r="AI24" s="281" t="e">
        <f t="array" aca="1" ref="AI24" ca="1">INDEX(Ref_Master_Unit_Table,MATCH(IF(AND($D24="UK",$G24="Vehicle Distance (e.g. Road Transport)"),$L24,IF(ISBLANK($O24),$L24,$O24)),Ref_From_Units,0),MATCH($X24,REF_To_Unit,0))</f>
        <v>#N/A</v>
      </c>
      <c r="AJ24" s="281" t="e">
        <f t="array" aca="1" ref="AJ24" ca="1">INDEX(Ref_Master_Unit_Table,MATCH($Z24,REF_To_Unit,0),MATCH('Reference - Lookup and Unit'!$A$11,Ref_From_Units,0))</f>
        <v>#N/A</v>
      </c>
      <c r="AK24" s="281" t="e">
        <f t="array" aca="1" ref="AK24" ca="1">INDEX(Ref_Master_Unit_Table,MATCH(IF(AND($D24="UK",$G24="Vehicle Distance (e.g. Road Transport)"),$L24,IF(ISBLANK($O24),$L24,$O24)),Ref_From_Units,0),MATCH($AA24,REF_To_Unit,0))</f>
        <v>#N/A</v>
      </c>
      <c r="AL24" s="281" t="e">
        <f t="array" aca="1" ref="AL24" ca="1">INDEX(Ref_Master_Unit_Table,MATCH($AC24,REF_To_Unit,0),MATCH('Reference - Lookup and Unit'!$A$11,Ref_From_Units,0))</f>
        <v>#N/A</v>
      </c>
      <c r="AM24" s="281" t="e">
        <f t="array" aca="1" ref="AM24" ca="1">INDEX(Ref_Master_Unit_Table,MATCH(IF(OR($G24="Fuel Use",$G24="Custom Fuel"),$O24,$L24),Ref_From_Units,0),MATCH($AD24,REF_To_Unit,0))</f>
        <v>#N/A</v>
      </c>
      <c r="AN24" s="281" t="e">
        <f t="array" aca="1" ref="AN24" ca="1">INDEX(Ref_Master_Unit_Table,MATCH($AF24,REF_To_Unit,0),MATCH('Reference - Lookup and Unit'!$A$11,Ref_From_Units,0))</f>
        <v>#N/A</v>
      </c>
      <c r="AO24" s="281" t="e">
        <f t="array" aca="1" ref="AO24" ca="1">INDEX(Ref_Master_Unit_Table,MATCH(IF(OR($G24="Fuel Use",$G24="Custom Fuel"),$O24,$L24),Ref_From_Units,0),MATCH($AD24,REF_To_Unit,0))</f>
        <v>#N/A</v>
      </c>
      <c r="AP24" s="281">
        <f t="shared" ca="1" si="12"/>
        <v>1</v>
      </c>
      <c r="AQ24" s="282">
        <f t="shared" ca="1" si="13"/>
        <v>28</v>
      </c>
      <c r="AR24" s="282">
        <f t="shared" ca="1" si="14"/>
        <v>265</v>
      </c>
      <c r="AS24" s="282">
        <f t="shared" ca="1" si="15"/>
        <v>1</v>
      </c>
      <c r="AT24" s="276" t="str">
        <f t="shared" si="16"/>
        <v>Ref_DD_vehicle_Passenger_US_Road</v>
      </c>
      <c r="AU24" s="276" t="e">
        <f t="shared" ca="1" si="17"/>
        <v>#N/A</v>
      </c>
      <c r="AV24" s="276" t="e">
        <f t="shared" ca="1" si="18"/>
        <v>#N/A</v>
      </c>
      <c r="AW24" s="276" t="e">
        <f t="shared" ca="1" si="19"/>
        <v>#N/A</v>
      </c>
      <c r="AX24" s="276" t="e">
        <f t="shared" ca="1" si="20"/>
        <v>#N/A</v>
      </c>
      <c r="AY24" s="276" t="b">
        <f t="shared" ca="1" si="21"/>
        <v>1</v>
      </c>
      <c r="AZ24" s="276" t="str">
        <f t="shared" si="22"/>
        <v/>
      </c>
      <c r="BA24" s="276" t="str">
        <f t="shared" si="23"/>
        <v/>
      </c>
      <c r="BB24" s="276" t="str">
        <f t="shared" si="24"/>
        <v/>
      </c>
      <c r="BC24" s="276" t="str">
        <f t="shared" si="25"/>
        <v/>
      </c>
      <c r="BD24" s="276" t="str">
        <f t="shared" si="26"/>
        <v/>
      </c>
      <c r="BE24" s="276" t="str">
        <f t="shared" si="27"/>
        <v/>
      </c>
      <c r="BF24" s="276" t="str">
        <f t="shared" si="28"/>
        <v/>
      </c>
      <c r="BG24" s="276" t="str">
        <f t="shared" si="29"/>
        <v/>
      </c>
      <c r="BH24" s="276" t="str">
        <f t="shared" si="30"/>
        <v/>
      </c>
      <c r="BI24" s="276" t="str">
        <f t="shared" si="31"/>
        <v/>
      </c>
      <c r="BJ24" s="276" t="str">
        <f t="shared" si="32"/>
        <v/>
      </c>
      <c r="BK24" s="276" t="str">
        <f t="shared" si="33"/>
        <v/>
      </c>
      <c r="BL24" s="276" t="str">
        <f t="shared" si="34"/>
        <v/>
      </c>
      <c r="BM24" s="283" t="str">
        <f t="shared" ca="1" si="35"/>
        <v/>
      </c>
      <c r="BN24" s="276" t="str">
        <f t="shared" si="36"/>
        <v/>
      </c>
      <c r="BO24" s="276" t="str">
        <f t="shared" si="37"/>
        <v/>
      </c>
      <c r="BP24" s="276" t="str">
        <f t="shared" si="38"/>
        <v/>
      </c>
      <c r="BQ24" s="276" t="str">
        <f t="shared" si="39"/>
        <v/>
      </c>
      <c r="BR24" s="276" t="str">
        <f t="shared" si="40"/>
        <v/>
      </c>
      <c r="BS24" s="276" t="str">
        <f t="shared" si="41"/>
        <v/>
      </c>
      <c r="BT24" s="276" t="str">
        <f t="shared" si="42"/>
        <v/>
      </c>
      <c r="BU24" s="276" t="str">
        <f t="shared" si="43"/>
        <v/>
      </c>
      <c r="BV24" s="276" t="str">
        <f t="shared" si="44"/>
        <v/>
      </c>
      <c r="BW24" s="276" t="str">
        <f t="shared" si="45"/>
        <v/>
      </c>
      <c r="BX24" s="276" t="str">
        <f t="shared" si="46"/>
        <v/>
      </c>
      <c r="BY24" s="276" t="str">
        <f t="shared" si="47"/>
        <v/>
      </c>
      <c r="BZ24" s="276" t="str">
        <f t="shared" si="48"/>
        <v/>
      </c>
      <c r="CA24" s="276" t="str">
        <f t="shared" si="49"/>
        <v/>
      </c>
      <c r="CB24" s="276" t="str">
        <f t="shared" si="50"/>
        <v/>
      </c>
      <c r="CC24" s="276" t="str">
        <f t="shared" si="51"/>
        <v/>
      </c>
      <c r="CD24" s="276" t="str">
        <f t="shared" si="52"/>
        <v/>
      </c>
      <c r="CE24" s="276" t="str">
        <f t="shared" si="53"/>
        <v/>
      </c>
      <c r="CF24" s="276" t="str">
        <f t="shared" si="54"/>
        <v/>
      </c>
      <c r="CG24" s="276" t="str">
        <f t="shared" si="55"/>
        <v/>
      </c>
      <c r="CH24" s="276" t="str">
        <f t="shared" si="56"/>
        <v/>
      </c>
      <c r="CI24" s="276" t="str">
        <f t="shared" si="57"/>
        <v/>
      </c>
      <c r="CJ24" s="276" t="str">
        <f t="shared" si="58"/>
        <v/>
      </c>
      <c r="CK24" s="276" t="str">
        <f t="shared" si="59"/>
        <v/>
      </c>
      <c r="CL24" s="276" t="str">
        <f t="shared" ca="1" si="60"/>
        <v/>
      </c>
      <c r="CM24" s="276" t="str">
        <f t="shared" si="61"/>
        <v/>
      </c>
      <c r="CN24" s="276" t="str">
        <f t="shared" si="62"/>
        <v/>
      </c>
      <c r="CO24" s="276" t="str">
        <f t="shared" si="63"/>
        <v/>
      </c>
      <c r="CP24" s="276" t="str">
        <f t="shared" si="64"/>
        <v>Ref_DD_DistanceUnit</v>
      </c>
      <c r="CQ24" s="276" t="str">
        <f t="shared" ca="1" si="65"/>
        <v/>
      </c>
      <c r="CR24" s="311">
        <f t="shared" si="66"/>
        <v>0</v>
      </c>
      <c r="CS24" s="187"/>
      <c r="CT24" s="187"/>
      <c r="CU24" s="187"/>
      <c r="CV24" s="187"/>
      <c r="CW24" s="187"/>
      <c r="CX24" s="187"/>
      <c r="CY24" s="187"/>
      <c r="CZ24" s="187"/>
      <c r="DA24" s="187"/>
      <c r="DB24" s="187"/>
      <c r="DC24" s="187"/>
      <c r="DD24" s="187"/>
      <c r="DE24" s="187"/>
      <c r="DF24" s="187"/>
      <c r="DG24" s="187"/>
      <c r="DH24" s="187"/>
      <c r="DI24" s="187"/>
      <c r="DJ24" s="187"/>
      <c r="DK24" s="187"/>
      <c r="DL24" s="187"/>
      <c r="DM24" s="199"/>
      <c r="DN24" s="199"/>
      <c r="DO24" s="313"/>
    </row>
    <row r="25" spans="1:119" s="227" customFormat="1" ht="18" hidden="1" customHeight="1">
      <c r="A25" s="187"/>
      <c r="B25" s="285"/>
      <c r="C25" s="295"/>
      <c r="D25" s="271" t="s">
        <v>77</v>
      </c>
      <c r="E25" s="271" t="s">
        <v>105</v>
      </c>
      <c r="F25" s="277"/>
      <c r="G25" s="277"/>
      <c r="H25" s="277"/>
      <c r="I25" s="278"/>
      <c r="J25" s="278"/>
      <c r="K25" s="278"/>
      <c r="L25" s="277"/>
      <c r="M25" s="277"/>
      <c r="N25" s="278"/>
      <c r="O25" s="277"/>
      <c r="P25" s="279"/>
      <c r="Q25" s="280" t="str">
        <f t="shared" ca="1" si="72"/>
        <v/>
      </c>
      <c r="R25" s="280" t="str">
        <f t="shared" ca="1" si="73"/>
        <v/>
      </c>
      <c r="S25" s="280" t="str">
        <f t="shared" ca="1" si="74"/>
        <v/>
      </c>
      <c r="T25" s="280" t="str">
        <f t="shared" ca="1" si="75"/>
        <v/>
      </c>
      <c r="U25" s="296" t="str">
        <f t="shared" ca="1" si="76"/>
        <v/>
      </c>
      <c r="V25" s="286" t="e">
        <f t="shared" ca="1" si="0"/>
        <v>#N/A</v>
      </c>
      <c r="W25" s="281" t="e">
        <f t="shared" ca="1" si="1"/>
        <v>#N/A</v>
      </c>
      <c r="X25" s="281" t="e">
        <f t="shared" ca="1" si="2"/>
        <v>#N/A</v>
      </c>
      <c r="Y25" s="281" t="e">
        <f t="shared" ca="1" si="3"/>
        <v>#N/A</v>
      </c>
      <c r="Z25" s="281" t="e">
        <f t="shared" ca="1" si="4"/>
        <v>#N/A</v>
      </c>
      <c r="AA25" s="281" t="e">
        <f t="shared" ca="1" si="5"/>
        <v>#N/A</v>
      </c>
      <c r="AB25" s="281" t="e">
        <f t="shared" ca="1" si="6"/>
        <v>#N/A</v>
      </c>
      <c r="AC25" s="281" t="e">
        <f t="shared" ca="1" si="7"/>
        <v>#N/A</v>
      </c>
      <c r="AD25" s="281" t="e">
        <f t="shared" ca="1" si="8"/>
        <v>#N/A</v>
      </c>
      <c r="AE25" s="281" t="e">
        <f t="shared" ca="1" si="9"/>
        <v>#N/A</v>
      </c>
      <c r="AF25" s="281" t="e">
        <f t="shared" ca="1" si="10"/>
        <v>#N/A</v>
      </c>
      <c r="AG25" s="281" t="e">
        <f t="shared" ca="1" si="11"/>
        <v>#N/A</v>
      </c>
      <c r="AH25" s="281" t="e">
        <f t="array" aca="1" ref="AH25" ca="1">INDEX(Ref_Master_Unit_Table,MATCH($W25,REF_To_Unit,0),MATCH('Reference - Lookup and Unit'!$A$11,Ref_From_Units,0))</f>
        <v>#N/A</v>
      </c>
      <c r="AI25" s="281" t="e">
        <f t="array" aca="1" ref="AI25" ca="1">INDEX(Ref_Master_Unit_Table,MATCH(IF(AND($D25="UK",$G25="Vehicle Distance (e.g. Road Transport)"),$L25,IF(ISBLANK($O25),$L25,$O25)),Ref_From_Units,0),MATCH($X25,REF_To_Unit,0))</f>
        <v>#N/A</v>
      </c>
      <c r="AJ25" s="281" t="e">
        <f t="array" aca="1" ref="AJ25" ca="1">INDEX(Ref_Master_Unit_Table,MATCH($Z25,REF_To_Unit,0),MATCH('Reference - Lookup and Unit'!$A$11,Ref_From_Units,0))</f>
        <v>#N/A</v>
      </c>
      <c r="AK25" s="281" t="e">
        <f t="array" aca="1" ref="AK25" ca="1">INDEX(Ref_Master_Unit_Table,MATCH(IF(AND($D25="UK",$G25="Vehicle Distance (e.g. Road Transport)"),$L25,IF(ISBLANK($O25),$L25,$O25)),Ref_From_Units,0),MATCH($AA25,REF_To_Unit,0))</f>
        <v>#N/A</v>
      </c>
      <c r="AL25" s="281" t="e">
        <f t="array" aca="1" ref="AL25" ca="1">INDEX(Ref_Master_Unit_Table,MATCH($AC25,REF_To_Unit,0),MATCH('Reference - Lookup and Unit'!$A$11,Ref_From_Units,0))</f>
        <v>#N/A</v>
      </c>
      <c r="AM25" s="281" t="e">
        <f t="array" aca="1" ref="AM25" ca="1">INDEX(Ref_Master_Unit_Table,MATCH(IF(OR($G25="Fuel Use",$G25="Custom Fuel"),$O25,$L25),Ref_From_Units,0),MATCH($AD25,REF_To_Unit,0))</f>
        <v>#N/A</v>
      </c>
      <c r="AN25" s="281" t="e">
        <f t="array" aca="1" ref="AN25" ca="1">INDEX(Ref_Master_Unit_Table,MATCH($AF25,REF_To_Unit,0),MATCH('Reference - Lookup and Unit'!$A$11,Ref_From_Units,0))</f>
        <v>#N/A</v>
      </c>
      <c r="AO25" s="281" t="e">
        <f t="array" aca="1" ref="AO25" ca="1">INDEX(Ref_Master_Unit_Table,MATCH(IF(OR($G25="Fuel Use",$G25="Custom Fuel"),$O25,$L25),Ref_From_Units,0),MATCH($AD25,REF_To_Unit,0))</f>
        <v>#N/A</v>
      </c>
      <c r="AP25" s="281">
        <f t="shared" ca="1" si="12"/>
        <v>1</v>
      </c>
      <c r="AQ25" s="282">
        <f t="shared" ca="1" si="13"/>
        <v>28</v>
      </c>
      <c r="AR25" s="282">
        <f t="shared" ca="1" si="14"/>
        <v>265</v>
      </c>
      <c r="AS25" s="282">
        <f t="shared" ca="1" si="15"/>
        <v>1</v>
      </c>
      <c r="AT25" s="276" t="str">
        <f t="shared" si="16"/>
        <v>Ref_DD_vehicle_Passenger_US_Road</v>
      </c>
      <c r="AU25" s="276" t="e">
        <f t="shared" ca="1" si="17"/>
        <v>#N/A</v>
      </c>
      <c r="AV25" s="276" t="e">
        <f t="shared" ca="1" si="18"/>
        <v>#N/A</v>
      </c>
      <c r="AW25" s="276" t="e">
        <f t="shared" ca="1" si="19"/>
        <v>#N/A</v>
      </c>
      <c r="AX25" s="276" t="e">
        <f t="shared" ca="1" si="20"/>
        <v>#N/A</v>
      </c>
      <c r="AY25" s="276" t="b">
        <f t="shared" ca="1" si="21"/>
        <v>1</v>
      </c>
      <c r="AZ25" s="276" t="str">
        <f t="shared" si="22"/>
        <v/>
      </c>
      <c r="BA25" s="276" t="str">
        <f t="shared" si="23"/>
        <v/>
      </c>
      <c r="BB25" s="276" t="str">
        <f t="shared" si="24"/>
        <v/>
      </c>
      <c r="BC25" s="276" t="str">
        <f t="shared" si="25"/>
        <v/>
      </c>
      <c r="BD25" s="276" t="str">
        <f t="shared" si="26"/>
        <v/>
      </c>
      <c r="BE25" s="276" t="str">
        <f t="shared" si="27"/>
        <v/>
      </c>
      <c r="BF25" s="276" t="str">
        <f t="shared" si="28"/>
        <v/>
      </c>
      <c r="BG25" s="276" t="str">
        <f t="shared" si="29"/>
        <v/>
      </c>
      <c r="BH25" s="276" t="str">
        <f t="shared" si="30"/>
        <v/>
      </c>
      <c r="BI25" s="276" t="str">
        <f t="shared" si="31"/>
        <v/>
      </c>
      <c r="BJ25" s="276" t="str">
        <f t="shared" si="32"/>
        <v/>
      </c>
      <c r="BK25" s="276" t="str">
        <f t="shared" si="33"/>
        <v/>
      </c>
      <c r="BL25" s="276" t="str">
        <f t="shared" si="34"/>
        <v/>
      </c>
      <c r="BM25" s="283" t="str">
        <f t="shared" ca="1" si="35"/>
        <v/>
      </c>
      <c r="BN25" s="276" t="str">
        <f t="shared" si="36"/>
        <v/>
      </c>
      <c r="BO25" s="276" t="str">
        <f t="shared" si="37"/>
        <v/>
      </c>
      <c r="BP25" s="276" t="str">
        <f t="shared" si="38"/>
        <v/>
      </c>
      <c r="BQ25" s="276" t="str">
        <f t="shared" si="39"/>
        <v/>
      </c>
      <c r="BR25" s="276" t="str">
        <f t="shared" si="40"/>
        <v/>
      </c>
      <c r="BS25" s="276" t="str">
        <f t="shared" si="41"/>
        <v/>
      </c>
      <c r="BT25" s="276" t="str">
        <f t="shared" si="42"/>
        <v/>
      </c>
      <c r="BU25" s="276" t="str">
        <f t="shared" si="43"/>
        <v/>
      </c>
      <c r="BV25" s="276" t="str">
        <f t="shared" si="44"/>
        <v/>
      </c>
      <c r="BW25" s="276" t="str">
        <f t="shared" si="45"/>
        <v/>
      </c>
      <c r="BX25" s="276" t="str">
        <f t="shared" si="46"/>
        <v/>
      </c>
      <c r="BY25" s="276" t="str">
        <f t="shared" si="47"/>
        <v/>
      </c>
      <c r="BZ25" s="276" t="str">
        <f t="shared" si="48"/>
        <v/>
      </c>
      <c r="CA25" s="276" t="str">
        <f t="shared" si="49"/>
        <v/>
      </c>
      <c r="CB25" s="276" t="str">
        <f t="shared" si="50"/>
        <v/>
      </c>
      <c r="CC25" s="276" t="str">
        <f t="shared" si="51"/>
        <v/>
      </c>
      <c r="CD25" s="276" t="str">
        <f t="shared" si="52"/>
        <v/>
      </c>
      <c r="CE25" s="276" t="str">
        <f t="shared" si="53"/>
        <v/>
      </c>
      <c r="CF25" s="276" t="str">
        <f t="shared" si="54"/>
        <v/>
      </c>
      <c r="CG25" s="276" t="str">
        <f t="shared" si="55"/>
        <v/>
      </c>
      <c r="CH25" s="276" t="str">
        <f t="shared" si="56"/>
        <v/>
      </c>
      <c r="CI25" s="276" t="str">
        <f t="shared" si="57"/>
        <v/>
      </c>
      <c r="CJ25" s="276" t="str">
        <f t="shared" si="58"/>
        <v/>
      </c>
      <c r="CK25" s="276" t="str">
        <f t="shared" si="59"/>
        <v/>
      </c>
      <c r="CL25" s="276" t="str">
        <f t="shared" ca="1" si="60"/>
        <v/>
      </c>
      <c r="CM25" s="276" t="str">
        <f t="shared" si="61"/>
        <v/>
      </c>
      <c r="CN25" s="276" t="str">
        <f t="shared" si="62"/>
        <v/>
      </c>
      <c r="CO25" s="276" t="str">
        <f t="shared" si="63"/>
        <v/>
      </c>
      <c r="CP25" s="276" t="str">
        <f t="shared" si="64"/>
        <v>Ref_DD_DistanceUnit</v>
      </c>
      <c r="CQ25" s="276" t="str">
        <f t="shared" ca="1" si="65"/>
        <v/>
      </c>
      <c r="CR25" s="311">
        <f t="shared" si="66"/>
        <v>0</v>
      </c>
      <c r="CS25" s="187"/>
      <c r="CT25" s="187"/>
      <c r="CU25" s="187"/>
      <c r="CV25" s="187"/>
      <c r="CW25" s="187"/>
      <c r="CX25" s="187"/>
      <c r="CY25" s="187"/>
      <c r="CZ25" s="187"/>
      <c r="DA25" s="187"/>
      <c r="DB25" s="187"/>
      <c r="DC25" s="187"/>
      <c r="DD25" s="187"/>
      <c r="DE25" s="187"/>
      <c r="DF25" s="187"/>
      <c r="DG25" s="187"/>
      <c r="DH25" s="187"/>
      <c r="DI25" s="187"/>
      <c r="DJ25" s="187"/>
      <c r="DK25" s="187"/>
      <c r="DL25" s="187"/>
      <c r="DM25" s="199"/>
      <c r="DN25" s="199"/>
      <c r="DO25" s="313"/>
    </row>
    <row r="26" spans="1:119" s="227" customFormat="1" ht="18" hidden="1" customHeight="1">
      <c r="A26" s="187"/>
      <c r="B26" s="285"/>
      <c r="C26" s="295"/>
      <c r="D26" s="271" t="s">
        <v>77</v>
      </c>
      <c r="E26" s="271" t="s">
        <v>105</v>
      </c>
      <c r="F26" s="277"/>
      <c r="G26" s="277"/>
      <c r="H26" s="277"/>
      <c r="I26" s="278"/>
      <c r="J26" s="278"/>
      <c r="K26" s="278"/>
      <c r="L26" s="277"/>
      <c r="M26" s="277"/>
      <c r="N26" s="278"/>
      <c r="O26" s="277"/>
      <c r="P26" s="279"/>
      <c r="Q26" s="280" t="str">
        <f t="shared" ca="1" si="72"/>
        <v/>
      </c>
      <c r="R26" s="280" t="str">
        <f t="shared" ca="1" si="73"/>
        <v/>
      </c>
      <c r="S26" s="280" t="str">
        <f t="shared" ca="1" si="74"/>
        <v/>
      </c>
      <c r="T26" s="280" t="str">
        <f t="shared" ca="1" si="75"/>
        <v/>
      </c>
      <c r="U26" s="296" t="str">
        <f t="shared" ca="1" si="76"/>
        <v/>
      </c>
      <c r="V26" s="286" t="e">
        <f t="shared" ca="1" si="0"/>
        <v>#N/A</v>
      </c>
      <c r="W26" s="281" t="e">
        <f t="shared" ca="1" si="1"/>
        <v>#N/A</v>
      </c>
      <c r="X26" s="281" t="e">
        <f t="shared" ca="1" si="2"/>
        <v>#N/A</v>
      </c>
      <c r="Y26" s="281" t="e">
        <f t="shared" ca="1" si="3"/>
        <v>#N/A</v>
      </c>
      <c r="Z26" s="281" t="e">
        <f t="shared" ca="1" si="4"/>
        <v>#N/A</v>
      </c>
      <c r="AA26" s="281" t="e">
        <f t="shared" ca="1" si="5"/>
        <v>#N/A</v>
      </c>
      <c r="AB26" s="281" t="e">
        <f t="shared" ca="1" si="6"/>
        <v>#N/A</v>
      </c>
      <c r="AC26" s="281" t="e">
        <f t="shared" ca="1" si="7"/>
        <v>#N/A</v>
      </c>
      <c r="AD26" s="281" t="e">
        <f t="shared" ca="1" si="8"/>
        <v>#N/A</v>
      </c>
      <c r="AE26" s="281" t="e">
        <f t="shared" ca="1" si="9"/>
        <v>#N/A</v>
      </c>
      <c r="AF26" s="281" t="e">
        <f t="shared" ca="1" si="10"/>
        <v>#N/A</v>
      </c>
      <c r="AG26" s="281" t="e">
        <f t="shared" ca="1" si="11"/>
        <v>#N/A</v>
      </c>
      <c r="AH26" s="281" t="e">
        <f t="array" aca="1" ref="AH26" ca="1">INDEX(Ref_Master_Unit_Table,MATCH($W26,REF_To_Unit,0),MATCH('Reference - Lookup and Unit'!$A$11,Ref_From_Units,0))</f>
        <v>#N/A</v>
      </c>
      <c r="AI26" s="281" t="e">
        <f t="array" aca="1" ref="AI26" ca="1">INDEX(Ref_Master_Unit_Table,MATCH(IF(AND($D26="UK",$G26="Vehicle Distance (e.g. Road Transport)"),$L26,IF(ISBLANK($O26),$L26,$O26)),Ref_From_Units,0),MATCH($X26,REF_To_Unit,0))</f>
        <v>#N/A</v>
      </c>
      <c r="AJ26" s="281" t="e">
        <f t="array" aca="1" ref="AJ26" ca="1">INDEX(Ref_Master_Unit_Table,MATCH($Z26,REF_To_Unit,0),MATCH('Reference - Lookup and Unit'!$A$11,Ref_From_Units,0))</f>
        <v>#N/A</v>
      </c>
      <c r="AK26" s="281" t="e">
        <f t="array" aca="1" ref="AK26" ca="1">INDEX(Ref_Master_Unit_Table,MATCH(IF(AND($D26="UK",$G26="Vehicle Distance (e.g. Road Transport)"),$L26,IF(ISBLANK($O26),$L26,$O26)),Ref_From_Units,0),MATCH($AA26,REF_To_Unit,0))</f>
        <v>#N/A</v>
      </c>
      <c r="AL26" s="281" t="e">
        <f t="array" aca="1" ref="AL26" ca="1">INDEX(Ref_Master_Unit_Table,MATCH($AC26,REF_To_Unit,0),MATCH('Reference - Lookup and Unit'!$A$11,Ref_From_Units,0))</f>
        <v>#N/A</v>
      </c>
      <c r="AM26" s="281" t="e">
        <f t="array" aca="1" ref="AM26" ca="1">INDEX(Ref_Master_Unit_Table,MATCH(IF(OR($G26="Fuel Use",$G26="Custom Fuel"),$O26,$L26),Ref_From_Units,0),MATCH($AD26,REF_To_Unit,0))</f>
        <v>#N/A</v>
      </c>
      <c r="AN26" s="281" t="e">
        <f t="array" aca="1" ref="AN26" ca="1">INDEX(Ref_Master_Unit_Table,MATCH($AF26,REF_To_Unit,0),MATCH('Reference - Lookup and Unit'!$A$11,Ref_From_Units,0))</f>
        <v>#N/A</v>
      </c>
      <c r="AO26" s="281" t="e">
        <f t="array" aca="1" ref="AO26" ca="1">INDEX(Ref_Master_Unit_Table,MATCH(IF(OR($G26="Fuel Use",$G26="Custom Fuel"),$O26,$L26),Ref_From_Units,0),MATCH($AD26,REF_To_Unit,0))</f>
        <v>#N/A</v>
      </c>
      <c r="AP26" s="281">
        <f t="shared" ca="1" si="12"/>
        <v>1</v>
      </c>
      <c r="AQ26" s="282">
        <f t="shared" ca="1" si="13"/>
        <v>28</v>
      </c>
      <c r="AR26" s="282">
        <f t="shared" ca="1" si="14"/>
        <v>265</v>
      </c>
      <c r="AS26" s="282">
        <f t="shared" ca="1" si="15"/>
        <v>1</v>
      </c>
      <c r="AT26" s="276" t="str">
        <f t="shared" si="16"/>
        <v>Ref_DD_vehicle_Passenger_US_Road</v>
      </c>
      <c r="AU26" s="276" t="e">
        <f t="shared" ca="1" si="17"/>
        <v>#N/A</v>
      </c>
      <c r="AV26" s="276" t="e">
        <f t="shared" ca="1" si="18"/>
        <v>#N/A</v>
      </c>
      <c r="AW26" s="276" t="e">
        <f t="shared" ca="1" si="19"/>
        <v>#N/A</v>
      </c>
      <c r="AX26" s="276" t="e">
        <f t="shared" ca="1" si="20"/>
        <v>#N/A</v>
      </c>
      <c r="AY26" s="276" t="b">
        <f t="shared" ca="1" si="21"/>
        <v>1</v>
      </c>
      <c r="AZ26" s="276" t="str">
        <f t="shared" si="22"/>
        <v/>
      </c>
      <c r="BA26" s="276" t="str">
        <f t="shared" si="23"/>
        <v/>
      </c>
      <c r="BB26" s="276" t="str">
        <f t="shared" si="24"/>
        <v/>
      </c>
      <c r="BC26" s="276" t="str">
        <f t="shared" si="25"/>
        <v/>
      </c>
      <c r="BD26" s="276" t="str">
        <f t="shared" si="26"/>
        <v/>
      </c>
      <c r="BE26" s="276" t="str">
        <f t="shared" si="27"/>
        <v/>
      </c>
      <c r="BF26" s="276" t="str">
        <f t="shared" si="28"/>
        <v/>
      </c>
      <c r="BG26" s="276" t="str">
        <f t="shared" si="29"/>
        <v/>
      </c>
      <c r="BH26" s="276" t="str">
        <f t="shared" si="30"/>
        <v/>
      </c>
      <c r="BI26" s="276" t="str">
        <f t="shared" si="31"/>
        <v/>
      </c>
      <c r="BJ26" s="276" t="str">
        <f t="shared" si="32"/>
        <v/>
      </c>
      <c r="BK26" s="276" t="str">
        <f t="shared" si="33"/>
        <v/>
      </c>
      <c r="BL26" s="276" t="str">
        <f t="shared" si="34"/>
        <v/>
      </c>
      <c r="BM26" s="283" t="str">
        <f t="shared" ca="1" si="35"/>
        <v/>
      </c>
      <c r="BN26" s="276" t="str">
        <f t="shared" si="36"/>
        <v/>
      </c>
      <c r="BO26" s="276" t="str">
        <f t="shared" si="37"/>
        <v/>
      </c>
      <c r="BP26" s="276" t="str">
        <f t="shared" si="38"/>
        <v/>
      </c>
      <c r="BQ26" s="276" t="str">
        <f t="shared" si="39"/>
        <v/>
      </c>
      <c r="BR26" s="276" t="str">
        <f t="shared" si="40"/>
        <v/>
      </c>
      <c r="BS26" s="276" t="str">
        <f t="shared" si="41"/>
        <v/>
      </c>
      <c r="BT26" s="276" t="str">
        <f t="shared" si="42"/>
        <v/>
      </c>
      <c r="BU26" s="276" t="str">
        <f t="shared" si="43"/>
        <v/>
      </c>
      <c r="BV26" s="276" t="str">
        <f t="shared" si="44"/>
        <v/>
      </c>
      <c r="BW26" s="276" t="str">
        <f t="shared" si="45"/>
        <v/>
      </c>
      <c r="BX26" s="276" t="str">
        <f t="shared" si="46"/>
        <v/>
      </c>
      <c r="BY26" s="276" t="str">
        <f t="shared" si="47"/>
        <v/>
      </c>
      <c r="BZ26" s="276" t="str">
        <f t="shared" si="48"/>
        <v/>
      </c>
      <c r="CA26" s="276" t="str">
        <f t="shared" si="49"/>
        <v/>
      </c>
      <c r="CB26" s="276" t="str">
        <f t="shared" si="50"/>
        <v/>
      </c>
      <c r="CC26" s="276" t="str">
        <f t="shared" si="51"/>
        <v/>
      </c>
      <c r="CD26" s="276" t="str">
        <f t="shared" si="52"/>
        <v/>
      </c>
      <c r="CE26" s="276" t="str">
        <f t="shared" si="53"/>
        <v/>
      </c>
      <c r="CF26" s="276" t="str">
        <f t="shared" si="54"/>
        <v/>
      </c>
      <c r="CG26" s="276" t="str">
        <f t="shared" si="55"/>
        <v/>
      </c>
      <c r="CH26" s="276" t="str">
        <f t="shared" si="56"/>
        <v/>
      </c>
      <c r="CI26" s="276" t="str">
        <f t="shared" si="57"/>
        <v/>
      </c>
      <c r="CJ26" s="276" t="str">
        <f t="shared" si="58"/>
        <v/>
      </c>
      <c r="CK26" s="276" t="str">
        <f t="shared" si="59"/>
        <v/>
      </c>
      <c r="CL26" s="276" t="str">
        <f t="shared" ca="1" si="60"/>
        <v/>
      </c>
      <c r="CM26" s="276" t="str">
        <f t="shared" si="61"/>
        <v/>
      </c>
      <c r="CN26" s="276" t="str">
        <f t="shared" si="62"/>
        <v/>
      </c>
      <c r="CO26" s="276" t="str">
        <f t="shared" si="63"/>
        <v/>
      </c>
      <c r="CP26" s="276" t="str">
        <f t="shared" si="64"/>
        <v>Ref_DD_DistanceUnit</v>
      </c>
      <c r="CQ26" s="276" t="str">
        <f t="shared" ca="1" si="65"/>
        <v/>
      </c>
      <c r="CR26" s="311">
        <f t="shared" si="66"/>
        <v>0</v>
      </c>
      <c r="CS26" s="187"/>
      <c r="CT26" s="187"/>
      <c r="CU26" s="187"/>
      <c r="CV26" s="187"/>
      <c r="CW26" s="187"/>
      <c r="CX26" s="187"/>
      <c r="CY26" s="187"/>
      <c r="CZ26" s="187"/>
      <c r="DA26" s="187"/>
      <c r="DB26" s="187"/>
      <c r="DC26" s="187"/>
      <c r="DD26" s="187"/>
      <c r="DE26" s="187"/>
      <c r="DF26" s="187"/>
      <c r="DG26" s="187"/>
      <c r="DH26" s="187"/>
      <c r="DI26" s="187"/>
      <c r="DJ26" s="187"/>
      <c r="DK26" s="187"/>
      <c r="DL26" s="187"/>
      <c r="DM26" s="199"/>
      <c r="DN26" s="199"/>
      <c r="DO26" s="313"/>
    </row>
    <row r="27" spans="1:119" s="227" customFormat="1" ht="18" hidden="1" customHeight="1">
      <c r="A27" s="187"/>
      <c r="B27" s="285"/>
      <c r="C27" s="295"/>
      <c r="D27" s="271" t="s">
        <v>77</v>
      </c>
      <c r="E27" s="271" t="s">
        <v>105</v>
      </c>
      <c r="F27" s="277"/>
      <c r="G27" s="277"/>
      <c r="H27" s="277"/>
      <c r="I27" s="278"/>
      <c r="J27" s="278"/>
      <c r="K27" s="278"/>
      <c r="L27" s="277"/>
      <c r="M27" s="277"/>
      <c r="N27" s="278"/>
      <c r="O27" s="277"/>
      <c r="P27" s="279"/>
      <c r="Q27" s="280" t="str">
        <f t="shared" ca="1" si="72"/>
        <v/>
      </c>
      <c r="R27" s="280" t="str">
        <f t="shared" ca="1" si="73"/>
        <v/>
      </c>
      <c r="S27" s="280" t="str">
        <f t="shared" ca="1" si="74"/>
        <v/>
      </c>
      <c r="T27" s="280" t="str">
        <f t="shared" ca="1" si="75"/>
        <v/>
      </c>
      <c r="U27" s="296" t="str">
        <f t="shared" ca="1" si="76"/>
        <v/>
      </c>
      <c r="V27" s="286" t="e">
        <f t="shared" ca="1" si="0"/>
        <v>#N/A</v>
      </c>
      <c r="W27" s="281" t="e">
        <f t="shared" ca="1" si="1"/>
        <v>#N/A</v>
      </c>
      <c r="X27" s="281" t="e">
        <f t="shared" ca="1" si="2"/>
        <v>#N/A</v>
      </c>
      <c r="Y27" s="281" t="e">
        <f t="shared" ca="1" si="3"/>
        <v>#N/A</v>
      </c>
      <c r="Z27" s="281" t="e">
        <f t="shared" ca="1" si="4"/>
        <v>#N/A</v>
      </c>
      <c r="AA27" s="281" t="e">
        <f t="shared" ca="1" si="5"/>
        <v>#N/A</v>
      </c>
      <c r="AB27" s="281" t="e">
        <f t="shared" ca="1" si="6"/>
        <v>#N/A</v>
      </c>
      <c r="AC27" s="281" t="e">
        <f t="shared" ca="1" si="7"/>
        <v>#N/A</v>
      </c>
      <c r="AD27" s="281" t="e">
        <f t="shared" ca="1" si="8"/>
        <v>#N/A</v>
      </c>
      <c r="AE27" s="281" t="e">
        <f t="shared" ca="1" si="9"/>
        <v>#N/A</v>
      </c>
      <c r="AF27" s="281" t="e">
        <f t="shared" ca="1" si="10"/>
        <v>#N/A</v>
      </c>
      <c r="AG27" s="281" t="e">
        <f t="shared" ca="1" si="11"/>
        <v>#N/A</v>
      </c>
      <c r="AH27" s="281" t="e">
        <f t="array" aca="1" ref="AH27" ca="1">INDEX(Ref_Master_Unit_Table,MATCH($W27,REF_To_Unit,0),MATCH('Reference - Lookup and Unit'!$A$11,Ref_From_Units,0))</f>
        <v>#N/A</v>
      </c>
      <c r="AI27" s="281" t="e">
        <f t="array" aca="1" ref="AI27" ca="1">INDEX(Ref_Master_Unit_Table,MATCH(IF(AND($D27="UK",$G27="Vehicle Distance (e.g. Road Transport)"),$L27,IF(ISBLANK($O27),$L27,$O27)),Ref_From_Units,0),MATCH($X27,REF_To_Unit,0))</f>
        <v>#N/A</v>
      </c>
      <c r="AJ27" s="281" t="e">
        <f t="array" aca="1" ref="AJ27" ca="1">INDEX(Ref_Master_Unit_Table,MATCH($Z27,REF_To_Unit,0),MATCH('Reference - Lookup and Unit'!$A$11,Ref_From_Units,0))</f>
        <v>#N/A</v>
      </c>
      <c r="AK27" s="281" t="e">
        <f t="array" aca="1" ref="AK27" ca="1">INDEX(Ref_Master_Unit_Table,MATCH(IF(AND($D27="UK",$G27="Vehicle Distance (e.g. Road Transport)"),$L27,IF(ISBLANK($O27),$L27,$O27)),Ref_From_Units,0),MATCH($AA27,REF_To_Unit,0))</f>
        <v>#N/A</v>
      </c>
      <c r="AL27" s="281" t="e">
        <f t="array" aca="1" ref="AL27" ca="1">INDEX(Ref_Master_Unit_Table,MATCH($AC27,REF_To_Unit,0),MATCH('Reference - Lookup and Unit'!$A$11,Ref_From_Units,0))</f>
        <v>#N/A</v>
      </c>
      <c r="AM27" s="281" t="e">
        <f t="array" aca="1" ref="AM27" ca="1">INDEX(Ref_Master_Unit_Table,MATCH(IF(OR($G27="Fuel Use",$G27="Custom Fuel"),$O27,$L27),Ref_From_Units,0),MATCH($AD27,REF_To_Unit,0))</f>
        <v>#N/A</v>
      </c>
      <c r="AN27" s="281" t="e">
        <f t="array" aca="1" ref="AN27" ca="1">INDEX(Ref_Master_Unit_Table,MATCH($AF27,REF_To_Unit,0),MATCH('Reference - Lookup and Unit'!$A$11,Ref_From_Units,0))</f>
        <v>#N/A</v>
      </c>
      <c r="AO27" s="281" t="e">
        <f t="array" aca="1" ref="AO27" ca="1">INDEX(Ref_Master_Unit_Table,MATCH(IF(OR($G27="Fuel Use",$G27="Custom Fuel"),$O27,$L27),Ref_From_Units,0),MATCH($AD27,REF_To_Unit,0))</f>
        <v>#N/A</v>
      </c>
      <c r="AP27" s="281">
        <f t="shared" ca="1" si="12"/>
        <v>1</v>
      </c>
      <c r="AQ27" s="282">
        <f t="shared" ca="1" si="13"/>
        <v>28</v>
      </c>
      <c r="AR27" s="282">
        <f t="shared" ca="1" si="14"/>
        <v>265</v>
      </c>
      <c r="AS27" s="282">
        <f t="shared" ca="1" si="15"/>
        <v>1</v>
      </c>
      <c r="AT27" s="276" t="str">
        <f t="shared" si="16"/>
        <v>Ref_DD_vehicle_Passenger_US_Road</v>
      </c>
      <c r="AU27" s="276" t="e">
        <f t="shared" ca="1" si="17"/>
        <v>#N/A</v>
      </c>
      <c r="AV27" s="276" t="e">
        <f t="shared" ca="1" si="18"/>
        <v>#N/A</v>
      </c>
      <c r="AW27" s="276" t="e">
        <f t="shared" ca="1" si="19"/>
        <v>#N/A</v>
      </c>
      <c r="AX27" s="276" t="e">
        <f t="shared" ca="1" si="20"/>
        <v>#N/A</v>
      </c>
      <c r="AY27" s="276" t="b">
        <f t="shared" ca="1" si="21"/>
        <v>1</v>
      </c>
      <c r="AZ27" s="276" t="str">
        <f t="shared" si="22"/>
        <v/>
      </c>
      <c r="BA27" s="276" t="str">
        <f t="shared" si="23"/>
        <v/>
      </c>
      <c r="BB27" s="276" t="str">
        <f t="shared" si="24"/>
        <v/>
      </c>
      <c r="BC27" s="276" t="str">
        <f t="shared" si="25"/>
        <v/>
      </c>
      <c r="BD27" s="276" t="str">
        <f t="shared" si="26"/>
        <v/>
      </c>
      <c r="BE27" s="276" t="str">
        <f t="shared" si="27"/>
        <v/>
      </c>
      <c r="BF27" s="276" t="str">
        <f t="shared" si="28"/>
        <v/>
      </c>
      <c r="BG27" s="276" t="str">
        <f t="shared" si="29"/>
        <v/>
      </c>
      <c r="BH27" s="276" t="str">
        <f t="shared" si="30"/>
        <v/>
      </c>
      <c r="BI27" s="276" t="str">
        <f t="shared" si="31"/>
        <v/>
      </c>
      <c r="BJ27" s="276" t="str">
        <f t="shared" si="32"/>
        <v/>
      </c>
      <c r="BK27" s="276" t="str">
        <f t="shared" si="33"/>
        <v/>
      </c>
      <c r="BL27" s="276" t="str">
        <f t="shared" si="34"/>
        <v/>
      </c>
      <c r="BM27" s="283" t="str">
        <f t="shared" ca="1" si="35"/>
        <v/>
      </c>
      <c r="BN27" s="276" t="str">
        <f t="shared" si="36"/>
        <v/>
      </c>
      <c r="BO27" s="276" t="str">
        <f t="shared" si="37"/>
        <v/>
      </c>
      <c r="BP27" s="276" t="str">
        <f t="shared" si="38"/>
        <v/>
      </c>
      <c r="BQ27" s="276" t="str">
        <f t="shared" si="39"/>
        <v/>
      </c>
      <c r="BR27" s="276" t="str">
        <f t="shared" si="40"/>
        <v/>
      </c>
      <c r="BS27" s="276" t="str">
        <f t="shared" si="41"/>
        <v/>
      </c>
      <c r="BT27" s="276" t="str">
        <f t="shared" si="42"/>
        <v/>
      </c>
      <c r="BU27" s="276" t="str">
        <f t="shared" si="43"/>
        <v/>
      </c>
      <c r="BV27" s="276" t="str">
        <f t="shared" si="44"/>
        <v/>
      </c>
      <c r="BW27" s="276" t="str">
        <f t="shared" si="45"/>
        <v/>
      </c>
      <c r="BX27" s="276" t="str">
        <f t="shared" si="46"/>
        <v/>
      </c>
      <c r="BY27" s="276" t="str">
        <f t="shared" si="47"/>
        <v/>
      </c>
      <c r="BZ27" s="276" t="str">
        <f t="shared" si="48"/>
        <v/>
      </c>
      <c r="CA27" s="276" t="str">
        <f t="shared" si="49"/>
        <v/>
      </c>
      <c r="CB27" s="276" t="str">
        <f t="shared" si="50"/>
        <v/>
      </c>
      <c r="CC27" s="276" t="str">
        <f t="shared" si="51"/>
        <v/>
      </c>
      <c r="CD27" s="276" t="str">
        <f t="shared" si="52"/>
        <v/>
      </c>
      <c r="CE27" s="276" t="str">
        <f t="shared" si="53"/>
        <v/>
      </c>
      <c r="CF27" s="276" t="str">
        <f t="shared" si="54"/>
        <v/>
      </c>
      <c r="CG27" s="276" t="str">
        <f t="shared" si="55"/>
        <v/>
      </c>
      <c r="CH27" s="276" t="str">
        <f t="shared" si="56"/>
        <v/>
      </c>
      <c r="CI27" s="276" t="str">
        <f t="shared" si="57"/>
        <v/>
      </c>
      <c r="CJ27" s="276" t="str">
        <f t="shared" si="58"/>
        <v/>
      </c>
      <c r="CK27" s="276" t="str">
        <f t="shared" si="59"/>
        <v/>
      </c>
      <c r="CL27" s="276" t="str">
        <f t="shared" ca="1" si="60"/>
        <v/>
      </c>
      <c r="CM27" s="276" t="str">
        <f t="shared" si="61"/>
        <v/>
      </c>
      <c r="CN27" s="276" t="str">
        <f t="shared" si="62"/>
        <v/>
      </c>
      <c r="CO27" s="276" t="str">
        <f t="shared" si="63"/>
        <v/>
      </c>
      <c r="CP27" s="276" t="str">
        <f t="shared" si="64"/>
        <v>Ref_DD_DistanceUnit</v>
      </c>
      <c r="CQ27" s="276" t="str">
        <f t="shared" ca="1" si="65"/>
        <v/>
      </c>
      <c r="CR27" s="311">
        <f t="shared" si="66"/>
        <v>0</v>
      </c>
      <c r="CS27" s="187"/>
      <c r="CT27" s="187"/>
      <c r="CU27" s="187"/>
      <c r="CV27" s="187"/>
      <c r="CW27" s="187"/>
      <c r="CX27" s="187"/>
      <c r="CY27" s="187"/>
      <c r="CZ27" s="187"/>
      <c r="DA27" s="187"/>
      <c r="DB27" s="187"/>
      <c r="DC27" s="187"/>
      <c r="DD27" s="187"/>
      <c r="DE27" s="187"/>
      <c r="DF27" s="187"/>
      <c r="DG27" s="187"/>
      <c r="DH27" s="187"/>
      <c r="DI27" s="187"/>
      <c r="DJ27" s="187"/>
      <c r="DK27" s="187"/>
      <c r="DL27" s="187"/>
      <c r="DM27" s="199"/>
      <c r="DN27" s="199"/>
      <c r="DO27" s="313"/>
    </row>
    <row r="28" spans="1:119" s="227" customFormat="1" ht="18" hidden="1" customHeight="1">
      <c r="A28" s="187"/>
      <c r="B28" s="285"/>
      <c r="C28" s="295"/>
      <c r="D28" s="271" t="s">
        <v>77</v>
      </c>
      <c r="E28" s="271" t="s">
        <v>105</v>
      </c>
      <c r="F28" s="277"/>
      <c r="G28" s="277"/>
      <c r="H28" s="277"/>
      <c r="I28" s="278"/>
      <c r="J28" s="278"/>
      <c r="K28" s="278"/>
      <c r="L28" s="277"/>
      <c r="M28" s="277"/>
      <c r="N28" s="278"/>
      <c r="O28" s="277"/>
      <c r="P28" s="279"/>
      <c r="Q28" s="280" t="str">
        <f t="shared" ca="1" si="72"/>
        <v/>
      </c>
      <c r="R28" s="280" t="str">
        <f t="shared" ca="1" si="73"/>
        <v/>
      </c>
      <c r="S28" s="280" t="str">
        <f t="shared" ca="1" si="74"/>
        <v/>
      </c>
      <c r="T28" s="280" t="str">
        <f t="shared" ca="1" si="75"/>
        <v/>
      </c>
      <c r="U28" s="296" t="str">
        <f t="shared" ca="1" si="76"/>
        <v/>
      </c>
      <c r="V28" s="286" t="e">
        <f t="shared" ca="1" si="0"/>
        <v>#N/A</v>
      </c>
      <c r="W28" s="281" t="e">
        <f t="shared" ca="1" si="1"/>
        <v>#N/A</v>
      </c>
      <c r="X28" s="281" t="e">
        <f t="shared" ca="1" si="2"/>
        <v>#N/A</v>
      </c>
      <c r="Y28" s="281" t="e">
        <f t="shared" ca="1" si="3"/>
        <v>#N/A</v>
      </c>
      <c r="Z28" s="281" t="e">
        <f t="shared" ca="1" si="4"/>
        <v>#N/A</v>
      </c>
      <c r="AA28" s="281" t="e">
        <f t="shared" ca="1" si="5"/>
        <v>#N/A</v>
      </c>
      <c r="AB28" s="281" t="e">
        <f t="shared" ca="1" si="6"/>
        <v>#N/A</v>
      </c>
      <c r="AC28" s="281" t="e">
        <f t="shared" ca="1" si="7"/>
        <v>#N/A</v>
      </c>
      <c r="AD28" s="281" t="e">
        <f t="shared" ca="1" si="8"/>
        <v>#N/A</v>
      </c>
      <c r="AE28" s="281" t="e">
        <f t="shared" ca="1" si="9"/>
        <v>#N/A</v>
      </c>
      <c r="AF28" s="281" t="e">
        <f t="shared" ca="1" si="10"/>
        <v>#N/A</v>
      </c>
      <c r="AG28" s="281" t="e">
        <f t="shared" ca="1" si="11"/>
        <v>#N/A</v>
      </c>
      <c r="AH28" s="281" t="e">
        <f t="array" aca="1" ref="AH28" ca="1">INDEX(Ref_Master_Unit_Table,MATCH($W28,REF_To_Unit,0),MATCH('Reference - Lookup and Unit'!$A$11,Ref_From_Units,0))</f>
        <v>#N/A</v>
      </c>
      <c r="AI28" s="281" t="e">
        <f t="array" aca="1" ref="AI28" ca="1">INDEX(Ref_Master_Unit_Table,MATCH(IF(AND($D28="UK",$G28="Vehicle Distance (e.g. Road Transport)"),$L28,IF(ISBLANK($O28),$L28,$O28)),Ref_From_Units,0),MATCH($X28,REF_To_Unit,0))</f>
        <v>#N/A</v>
      </c>
      <c r="AJ28" s="281" t="e">
        <f t="array" aca="1" ref="AJ28" ca="1">INDEX(Ref_Master_Unit_Table,MATCH($Z28,REF_To_Unit,0),MATCH('Reference - Lookup and Unit'!$A$11,Ref_From_Units,0))</f>
        <v>#N/A</v>
      </c>
      <c r="AK28" s="281" t="e">
        <f t="array" aca="1" ref="AK28" ca="1">INDEX(Ref_Master_Unit_Table,MATCH(IF(AND($D28="UK",$G28="Vehicle Distance (e.g. Road Transport)"),$L28,IF(ISBLANK($O28),$L28,$O28)),Ref_From_Units,0),MATCH($AA28,REF_To_Unit,0))</f>
        <v>#N/A</v>
      </c>
      <c r="AL28" s="281" t="e">
        <f t="array" aca="1" ref="AL28" ca="1">INDEX(Ref_Master_Unit_Table,MATCH($AC28,REF_To_Unit,0),MATCH('Reference - Lookup and Unit'!$A$11,Ref_From_Units,0))</f>
        <v>#N/A</v>
      </c>
      <c r="AM28" s="281" t="e">
        <f t="array" aca="1" ref="AM28" ca="1">INDEX(Ref_Master_Unit_Table,MATCH(IF(OR($G28="Fuel Use",$G28="Custom Fuel"),$O28,$L28),Ref_From_Units,0),MATCH($AD28,REF_To_Unit,0))</f>
        <v>#N/A</v>
      </c>
      <c r="AN28" s="281" t="e">
        <f t="array" aca="1" ref="AN28" ca="1">INDEX(Ref_Master_Unit_Table,MATCH($AF28,REF_To_Unit,0),MATCH('Reference - Lookup and Unit'!$A$11,Ref_From_Units,0))</f>
        <v>#N/A</v>
      </c>
      <c r="AO28" s="281" t="e">
        <f t="array" aca="1" ref="AO28" ca="1">INDEX(Ref_Master_Unit_Table,MATCH(IF(OR($G28="Fuel Use",$G28="Custom Fuel"),$O28,$L28),Ref_From_Units,0),MATCH($AD28,REF_To_Unit,0))</f>
        <v>#N/A</v>
      </c>
      <c r="AP28" s="281">
        <f t="shared" ca="1" si="12"/>
        <v>1</v>
      </c>
      <c r="AQ28" s="282">
        <f t="shared" ca="1" si="13"/>
        <v>28</v>
      </c>
      <c r="AR28" s="282">
        <f t="shared" ca="1" si="14"/>
        <v>265</v>
      </c>
      <c r="AS28" s="282">
        <f t="shared" ca="1" si="15"/>
        <v>1</v>
      </c>
      <c r="AT28" s="276" t="str">
        <f t="shared" si="16"/>
        <v>Ref_DD_vehicle_Passenger_US_Road</v>
      </c>
      <c r="AU28" s="276" t="e">
        <f t="shared" ca="1" si="17"/>
        <v>#N/A</v>
      </c>
      <c r="AV28" s="276" t="e">
        <f t="shared" ca="1" si="18"/>
        <v>#N/A</v>
      </c>
      <c r="AW28" s="276" t="e">
        <f t="shared" ca="1" si="19"/>
        <v>#N/A</v>
      </c>
      <c r="AX28" s="276" t="e">
        <f t="shared" ca="1" si="20"/>
        <v>#N/A</v>
      </c>
      <c r="AY28" s="276" t="b">
        <f t="shared" ca="1" si="21"/>
        <v>1</v>
      </c>
      <c r="AZ28" s="276" t="str">
        <f t="shared" si="22"/>
        <v/>
      </c>
      <c r="BA28" s="276" t="str">
        <f t="shared" si="23"/>
        <v/>
      </c>
      <c r="BB28" s="276" t="str">
        <f t="shared" si="24"/>
        <v/>
      </c>
      <c r="BC28" s="276" t="str">
        <f t="shared" si="25"/>
        <v/>
      </c>
      <c r="BD28" s="276" t="str">
        <f t="shared" si="26"/>
        <v/>
      </c>
      <c r="BE28" s="276" t="str">
        <f t="shared" si="27"/>
        <v/>
      </c>
      <c r="BF28" s="276" t="str">
        <f t="shared" si="28"/>
        <v/>
      </c>
      <c r="BG28" s="276" t="str">
        <f t="shared" si="29"/>
        <v/>
      </c>
      <c r="BH28" s="276" t="str">
        <f t="shared" si="30"/>
        <v/>
      </c>
      <c r="BI28" s="276" t="str">
        <f t="shared" si="31"/>
        <v/>
      </c>
      <c r="BJ28" s="276" t="str">
        <f t="shared" si="32"/>
        <v/>
      </c>
      <c r="BK28" s="276" t="str">
        <f t="shared" si="33"/>
        <v/>
      </c>
      <c r="BL28" s="276" t="str">
        <f t="shared" si="34"/>
        <v/>
      </c>
      <c r="BM28" s="283" t="str">
        <f t="shared" ca="1" si="35"/>
        <v/>
      </c>
      <c r="BN28" s="276" t="str">
        <f t="shared" si="36"/>
        <v/>
      </c>
      <c r="BO28" s="276" t="str">
        <f t="shared" si="37"/>
        <v/>
      </c>
      <c r="BP28" s="276" t="str">
        <f t="shared" si="38"/>
        <v/>
      </c>
      <c r="BQ28" s="276" t="str">
        <f t="shared" si="39"/>
        <v/>
      </c>
      <c r="BR28" s="276" t="str">
        <f t="shared" si="40"/>
        <v/>
      </c>
      <c r="BS28" s="276" t="str">
        <f t="shared" si="41"/>
        <v/>
      </c>
      <c r="BT28" s="276" t="str">
        <f t="shared" si="42"/>
        <v/>
      </c>
      <c r="BU28" s="276" t="str">
        <f t="shared" si="43"/>
        <v/>
      </c>
      <c r="BV28" s="276" t="str">
        <f t="shared" si="44"/>
        <v/>
      </c>
      <c r="BW28" s="276" t="str">
        <f t="shared" si="45"/>
        <v/>
      </c>
      <c r="BX28" s="276" t="str">
        <f t="shared" si="46"/>
        <v/>
      </c>
      <c r="BY28" s="276" t="str">
        <f t="shared" si="47"/>
        <v/>
      </c>
      <c r="BZ28" s="276" t="str">
        <f t="shared" si="48"/>
        <v/>
      </c>
      <c r="CA28" s="276" t="str">
        <f t="shared" si="49"/>
        <v/>
      </c>
      <c r="CB28" s="276" t="str">
        <f t="shared" si="50"/>
        <v/>
      </c>
      <c r="CC28" s="276" t="str">
        <f t="shared" si="51"/>
        <v/>
      </c>
      <c r="CD28" s="276" t="str">
        <f t="shared" si="52"/>
        <v/>
      </c>
      <c r="CE28" s="276" t="str">
        <f t="shared" si="53"/>
        <v/>
      </c>
      <c r="CF28" s="276" t="str">
        <f t="shared" si="54"/>
        <v/>
      </c>
      <c r="CG28" s="276" t="str">
        <f t="shared" si="55"/>
        <v/>
      </c>
      <c r="CH28" s="276" t="str">
        <f t="shared" si="56"/>
        <v/>
      </c>
      <c r="CI28" s="276" t="str">
        <f t="shared" si="57"/>
        <v/>
      </c>
      <c r="CJ28" s="276" t="str">
        <f t="shared" si="58"/>
        <v/>
      </c>
      <c r="CK28" s="276" t="str">
        <f t="shared" si="59"/>
        <v/>
      </c>
      <c r="CL28" s="276" t="str">
        <f t="shared" ca="1" si="60"/>
        <v/>
      </c>
      <c r="CM28" s="276" t="str">
        <f t="shared" si="61"/>
        <v/>
      </c>
      <c r="CN28" s="276" t="str">
        <f t="shared" si="62"/>
        <v/>
      </c>
      <c r="CO28" s="276" t="str">
        <f t="shared" si="63"/>
        <v/>
      </c>
      <c r="CP28" s="276" t="str">
        <f t="shared" si="64"/>
        <v>Ref_DD_DistanceUnit</v>
      </c>
      <c r="CQ28" s="276" t="str">
        <f t="shared" ca="1" si="65"/>
        <v/>
      </c>
      <c r="CR28" s="311">
        <f t="shared" si="66"/>
        <v>0</v>
      </c>
      <c r="CS28" s="187"/>
      <c r="CT28" s="187"/>
      <c r="CU28" s="187"/>
      <c r="CV28" s="187"/>
      <c r="CW28" s="187"/>
      <c r="CX28" s="187"/>
      <c r="CY28" s="187"/>
      <c r="CZ28" s="187"/>
      <c r="DA28" s="187"/>
      <c r="DB28" s="187"/>
      <c r="DC28" s="187"/>
      <c r="DD28" s="187"/>
      <c r="DE28" s="187"/>
      <c r="DF28" s="187"/>
      <c r="DG28" s="187"/>
      <c r="DH28" s="187"/>
      <c r="DI28" s="187"/>
      <c r="DJ28" s="187"/>
      <c r="DK28" s="187"/>
      <c r="DL28" s="187"/>
      <c r="DM28" s="199"/>
      <c r="DN28" s="199"/>
      <c r="DO28" s="313"/>
    </row>
    <row r="29" spans="1:119" s="227" customFormat="1" ht="18" hidden="1" customHeight="1">
      <c r="A29" s="187"/>
      <c r="B29" s="285"/>
      <c r="C29" s="295"/>
      <c r="D29" s="271" t="s">
        <v>77</v>
      </c>
      <c r="E29" s="271" t="s">
        <v>105</v>
      </c>
      <c r="F29" s="277"/>
      <c r="G29" s="277"/>
      <c r="H29" s="277"/>
      <c r="I29" s="278"/>
      <c r="J29" s="278"/>
      <c r="K29" s="278"/>
      <c r="L29" s="277"/>
      <c r="M29" s="277"/>
      <c r="N29" s="278"/>
      <c r="O29" s="277"/>
      <c r="P29" s="279"/>
      <c r="Q29" s="280" t="str">
        <f t="shared" ca="1" si="72"/>
        <v/>
      </c>
      <c r="R29" s="280" t="str">
        <f t="shared" ca="1" si="73"/>
        <v/>
      </c>
      <c r="S29" s="280" t="str">
        <f t="shared" ca="1" si="74"/>
        <v/>
      </c>
      <c r="T29" s="280" t="str">
        <f t="shared" ca="1" si="75"/>
        <v/>
      </c>
      <c r="U29" s="296" t="str">
        <f t="shared" ca="1" si="76"/>
        <v/>
      </c>
      <c r="V29" s="286" t="e">
        <f t="shared" ca="1" si="0"/>
        <v>#N/A</v>
      </c>
      <c r="W29" s="281" t="e">
        <f t="shared" ca="1" si="1"/>
        <v>#N/A</v>
      </c>
      <c r="X29" s="281" t="e">
        <f t="shared" ca="1" si="2"/>
        <v>#N/A</v>
      </c>
      <c r="Y29" s="281" t="e">
        <f t="shared" ca="1" si="3"/>
        <v>#N/A</v>
      </c>
      <c r="Z29" s="281" t="e">
        <f t="shared" ca="1" si="4"/>
        <v>#N/A</v>
      </c>
      <c r="AA29" s="281" t="e">
        <f t="shared" ca="1" si="5"/>
        <v>#N/A</v>
      </c>
      <c r="AB29" s="281" t="e">
        <f t="shared" ca="1" si="6"/>
        <v>#N/A</v>
      </c>
      <c r="AC29" s="281" t="e">
        <f t="shared" ca="1" si="7"/>
        <v>#N/A</v>
      </c>
      <c r="AD29" s="281" t="e">
        <f t="shared" ca="1" si="8"/>
        <v>#N/A</v>
      </c>
      <c r="AE29" s="281" t="e">
        <f t="shared" ca="1" si="9"/>
        <v>#N/A</v>
      </c>
      <c r="AF29" s="281" t="e">
        <f t="shared" ca="1" si="10"/>
        <v>#N/A</v>
      </c>
      <c r="AG29" s="281" t="e">
        <f t="shared" ca="1" si="11"/>
        <v>#N/A</v>
      </c>
      <c r="AH29" s="281" t="e">
        <f t="array" aca="1" ref="AH29" ca="1">INDEX(Ref_Master_Unit_Table,MATCH($W29,REF_To_Unit,0),MATCH('Reference - Lookup and Unit'!$A$11,Ref_From_Units,0))</f>
        <v>#N/A</v>
      </c>
      <c r="AI29" s="281" t="e">
        <f t="array" aca="1" ref="AI29" ca="1">INDEX(Ref_Master_Unit_Table,MATCH(IF(AND($D29="UK",$G29="Vehicle Distance (e.g. Road Transport)"),$L29,IF(ISBLANK($O29),$L29,$O29)),Ref_From_Units,0),MATCH($X29,REF_To_Unit,0))</f>
        <v>#N/A</v>
      </c>
      <c r="AJ29" s="281" t="e">
        <f t="array" aca="1" ref="AJ29" ca="1">INDEX(Ref_Master_Unit_Table,MATCH($Z29,REF_To_Unit,0),MATCH('Reference - Lookup and Unit'!$A$11,Ref_From_Units,0))</f>
        <v>#N/A</v>
      </c>
      <c r="AK29" s="281" t="e">
        <f t="array" aca="1" ref="AK29" ca="1">INDEX(Ref_Master_Unit_Table,MATCH(IF(AND($D29="UK",$G29="Vehicle Distance (e.g. Road Transport)"),$L29,IF(ISBLANK($O29),$L29,$O29)),Ref_From_Units,0),MATCH($AA29,REF_To_Unit,0))</f>
        <v>#N/A</v>
      </c>
      <c r="AL29" s="281" t="e">
        <f t="array" aca="1" ref="AL29" ca="1">INDEX(Ref_Master_Unit_Table,MATCH($AC29,REF_To_Unit,0),MATCH('Reference - Lookup and Unit'!$A$11,Ref_From_Units,0))</f>
        <v>#N/A</v>
      </c>
      <c r="AM29" s="281" t="e">
        <f t="array" aca="1" ref="AM29" ca="1">INDEX(Ref_Master_Unit_Table,MATCH(IF(OR($G29="Fuel Use",$G29="Custom Fuel"),$O29,$L29),Ref_From_Units,0),MATCH($AD29,REF_To_Unit,0))</f>
        <v>#N/A</v>
      </c>
      <c r="AN29" s="281" t="e">
        <f t="array" aca="1" ref="AN29" ca="1">INDEX(Ref_Master_Unit_Table,MATCH($AF29,REF_To_Unit,0),MATCH('Reference - Lookup and Unit'!$A$11,Ref_From_Units,0))</f>
        <v>#N/A</v>
      </c>
      <c r="AO29" s="281" t="e">
        <f t="array" aca="1" ref="AO29" ca="1">INDEX(Ref_Master_Unit_Table,MATCH(IF(OR($G29="Fuel Use",$G29="Custom Fuel"),$O29,$L29),Ref_From_Units,0),MATCH($AD29,REF_To_Unit,0))</f>
        <v>#N/A</v>
      </c>
      <c r="AP29" s="281">
        <f t="shared" ca="1" si="12"/>
        <v>1</v>
      </c>
      <c r="AQ29" s="282">
        <f t="shared" ca="1" si="13"/>
        <v>28</v>
      </c>
      <c r="AR29" s="282">
        <f t="shared" ca="1" si="14"/>
        <v>265</v>
      </c>
      <c r="AS29" s="282">
        <f t="shared" ca="1" si="15"/>
        <v>1</v>
      </c>
      <c r="AT29" s="276" t="str">
        <f t="shared" si="16"/>
        <v>Ref_DD_vehicle_Passenger_US_Road</v>
      </c>
      <c r="AU29" s="276" t="e">
        <f t="shared" ca="1" si="17"/>
        <v>#N/A</v>
      </c>
      <c r="AV29" s="276" t="e">
        <f t="shared" ca="1" si="18"/>
        <v>#N/A</v>
      </c>
      <c r="AW29" s="276" t="e">
        <f t="shared" ca="1" si="19"/>
        <v>#N/A</v>
      </c>
      <c r="AX29" s="276" t="e">
        <f t="shared" ca="1" si="20"/>
        <v>#N/A</v>
      </c>
      <c r="AY29" s="276" t="b">
        <f t="shared" ca="1" si="21"/>
        <v>1</v>
      </c>
      <c r="AZ29" s="276" t="str">
        <f t="shared" si="22"/>
        <v/>
      </c>
      <c r="BA29" s="276" t="str">
        <f t="shared" si="23"/>
        <v/>
      </c>
      <c r="BB29" s="276" t="str">
        <f t="shared" si="24"/>
        <v/>
      </c>
      <c r="BC29" s="276" t="str">
        <f t="shared" si="25"/>
        <v/>
      </c>
      <c r="BD29" s="276" t="str">
        <f t="shared" si="26"/>
        <v/>
      </c>
      <c r="BE29" s="276" t="str">
        <f t="shared" si="27"/>
        <v/>
      </c>
      <c r="BF29" s="276" t="str">
        <f t="shared" si="28"/>
        <v/>
      </c>
      <c r="BG29" s="276" t="str">
        <f t="shared" si="29"/>
        <v/>
      </c>
      <c r="BH29" s="276" t="str">
        <f t="shared" si="30"/>
        <v/>
      </c>
      <c r="BI29" s="276" t="str">
        <f t="shared" si="31"/>
        <v/>
      </c>
      <c r="BJ29" s="276" t="str">
        <f t="shared" si="32"/>
        <v/>
      </c>
      <c r="BK29" s="276" t="str">
        <f t="shared" si="33"/>
        <v/>
      </c>
      <c r="BL29" s="276" t="str">
        <f t="shared" si="34"/>
        <v/>
      </c>
      <c r="BM29" s="283" t="str">
        <f t="shared" ca="1" si="35"/>
        <v/>
      </c>
      <c r="BN29" s="276" t="str">
        <f t="shared" si="36"/>
        <v/>
      </c>
      <c r="BO29" s="276" t="str">
        <f t="shared" si="37"/>
        <v/>
      </c>
      <c r="BP29" s="276" t="str">
        <f t="shared" si="38"/>
        <v/>
      </c>
      <c r="BQ29" s="276" t="str">
        <f t="shared" si="39"/>
        <v/>
      </c>
      <c r="BR29" s="276" t="str">
        <f t="shared" si="40"/>
        <v/>
      </c>
      <c r="BS29" s="276" t="str">
        <f t="shared" si="41"/>
        <v/>
      </c>
      <c r="BT29" s="276" t="str">
        <f t="shared" si="42"/>
        <v/>
      </c>
      <c r="BU29" s="276" t="str">
        <f t="shared" si="43"/>
        <v/>
      </c>
      <c r="BV29" s="276" t="str">
        <f t="shared" si="44"/>
        <v/>
      </c>
      <c r="BW29" s="276" t="str">
        <f t="shared" si="45"/>
        <v/>
      </c>
      <c r="BX29" s="276" t="str">
        <f t="shared" si="46"/>
        <v/>
      </c>
      <c r="BY29" s="276" t="str">
        <f t="shared" si="47"/>
        <v/>
      </c>
      <c r="BZ29" s="276" t="str">
        <f t="shared" si="48"/>
        <v/>
      </c>
      <c r="CA29" s="276" t="str">
        <f t="shared" si="49"/>
        <v/>
      </c>
      <c r="CB29" s="276" t="str">
        <f t="shared" si="50"/>
        <v/>
      </c>
      <c r="CC29" s="276" t="str">
        <f t="shared" si="51"/>
        <v/>
      </c>
      <c r="CD29" s="276" t="str">
        <f t="shared" si="52"/>
        <v/>
      </c>
      <c r="CE29" s="276" t="str">
        <f t="shared" si="53"/>
        <v/>
      </c>
      <c r="CF29" s="276" t="str">
        <f t="shared" si="54"/>
        <v/>
      </c>
      <c r="CG29" s="276" t="str">
        <f t="shared" si="55"/>
        <v/>
      </c>
      <c r="CH29" s="276" t="str">
        <f t="shared" si="56"/>
        <v/>
      </c>
      <c r="CI29" s="276" t="str">
        <f t="shared" si="57"/>
        <v/>
      </c>
      <c r="CJ29" s="276" t="str">
        <f t="shared" si="58"/>
        <v/>
      </c>
      <c r="CK29" s="276" t="str">
        <f t="shared" si="59"/>
        <v/>
      </c>
      <c r="CL29" s="276" t="str">
        <f t="shared" ca="1" si="60"/>
        <v/>
      </c>
      <c r="CM29" s="276" t="str">
        <f t="shared" si="61"/>
        <v/>
      </c>
      <c r="CN29" s="276" t="str">
        <f t="shared" si="62"/>
        <v/>
      </c>
      <c r="CO29" s="276" t="str">
        <f t="shared" si="63"/>
        <v/>
      </c>
      <c r="CP29" s="276" t="str">
        <f t="shared" si="64"/>
        <v>Ref_DD_DistanceUnit</v>
      </c>
      <c r="CQ29" s="276" t="str">
        <f t="shared" ca="1" si="65"/>
        <v/>
      </c>
      <c r="CR29" s="311">
        <f t="shared" si="66"/>
        <v>0</v>
      </c>
      <c r="CS29" s="187"/>
      <c r="CT29" s="187"/>
      <c r="CU29" s="187"/>
      <c r="CV29" s="187"/>
      <c r="CW29" s="187"/>
      <c r="CX29" s="187"/>
      <c r="CY29" s="187"/>
      <c r="CZ29" s="187"/>
      <c r="DA29" s="187"/>
      <c r="DB29" s="187"/>
      <c r="DC29" s="187"/>
      <c r="DD29" s="187"/>
      <c r="DE29" s="187"/>
      <c r="DF29" s="187"/>
      <c r="DG29" s="187"/>
      <c r="DH29" s="187"/>
      <c r="DI29" s="187"/>
      <c r="DJ29" s="187"/>
      <c r="DK29" s="187"/>
      <c r="DL29" s="187"/>
      <c r="DM29" s="199"/>
      <c r="DN29" s="199"/>
      <c r="DO29" s="313"/>
    </row>
    <row r="30" spans="1:119" s="227" customFormat="1" ht="18" hidden="1" customHeight="1">
      <c r="A30" s="187"/>
      <c r="B30" s="285"/>
      <c r="C30" s="295"/>
      <c r="D30" s="271" t="s">
        <v>77</v>
      </c>
      <c r="E30" s="271" t="s">
        <v>105</v>
      </c>
      <c r="F30" s="277"/>
      <c r="G30" s="277"/>
      <c r="H30" s="277"/>
      <c r="I30" s="278"/>
      <c r="J30" s="278"/>
      <c r="K30" s="278"/>
      <c r="L30" s="277"/>
      <c r="M30" s="277"/>
      <c r="N30" s="278"/>
      <c r="O30" s="277"/>
      <c r="P30" s="279"/>
      <c r="Q30" s="280" t="str">
        <f t="shared" ca="1" si="72"/>
        <v/>
      </c>
      <c r="R30" s="280" t="str">
        <f t="shared" ca="1" si="73"/>
        <v/>
      </c>
      <c r="S30" s="280" t="str">
        <f t="shared" ca="1" si="74"/>
        <v/>
      </c>
      <c r="T30" s="280" t="str">
        <f t="shared" ca="1" si="75"/>
        <v/>
      </c>
      <c r="U30" s="296" t="str">
        <f t="shared" ca="1" si="76"/>
        <v/>
      </c>
      <c r="V30" s="286" t="e">
        <f t="shared" ca="1" si="0"/>
        <v>#N/A</v>
      </c>
      <c r="W30" s="281" t="e">
        <f t="shared" ca="1" si="1"/>
        <v>#N/A</v>
      </c>
      <c r="X30" s="281" t="e">
        <f t="shared" ca="1" si="2"/>
        <v>#N/A</v>
      </c>
      <c r="Y30" s="281" t="e">
        <f t="shared" ca="1" si="3"/>
        <v>#N/A</v>
      </c>
      <c r="Z30" s="281" t="e">
        <f t="shared" ca="1" si="4"/>
        <v>#N/A</v>
      </c>
      <c r="AA30" s="281" t="e">
        <f t="shared" ca="1" si="5"/>
        <v>#N/A</v>
      </c>
      <c r="AB30" s="281" t="e">
        <f t="shared" ca="1" si="6"/>
        <v>#N/A</v>
      </c>
      <c r="AC30" s="281" t="e">
        <f t="shared" ca="1" si="7"/>
        <v>#N/A</v>
      </c>
      <c r="AD30" s="281" t="e">
        <f t="shared" ca="1" si="8"/>
        <v>#N/A</v>
      </c>
      <c r="AE30" s="281" t="e">
        <f t="shared" ca="1" si="9"/>
        <v>#N/A</v>
      </c>
      <c r="AF30" s="281" t="e">
        <f t="shared" ca="1" si="10"/>
        <v>#N/A</v>
      </c>
      <c r="AG30" s="281" t="e">
        <f t="shared" ca="1" si="11"/>
        <v>#N/A</v>
      </c>
      <c r="AH30" s="281" t="e">
        <f t="array" aca="1" ref="AH30" ca="1">INDEX(Ref_Master_Unit_Table,MATCH($W30,REF_To_Unit,0),MATCH('Reference - Lookup and Unit'!$A$11,Ref_From_Units,0))</f>
        <v>#N/A</v>
      </c>
      <c r="AI30" s="281" t="e">
        <f t="array" aca="1" ref="AI30" ca="1">INDEX(Ref_Master_Unit_Table,MATCH(IF(AND($D30="UK",$G30="Vehicle Distance (e.g. Road Transport)"),$L30,IF(ISBLANK($O30),$L30,$O30)),Ref_From_Units,0),MATCH($X30,REF_To_Unit,0))</f>
        <v>#N/A</v>
      </c>
      <c r="AJ30" s="281" t="e">
        <f t="array" aca="1" ref="AJ30" ca="1">INDEX(Ref_Master_Unit_Table,MATCH($Z30,REF_To_Unit,0),MATCH('Reference - Lookup and Unit'!$A$11,Ref_From_Units,0))</f>
        <v>#N/A</v>
      </c>
      <c r="AK30" s="281" t="e">
        <f t="array" aca="1" ref="AK30" ca="1">INDEX(Ref_Master_Unit_Table,MATCH(IF(AND($D30="UK",$G30="Vehicle Distance (e.g. Road Transport)"),$L30,IF(ISBLANK($O30),$L30,$O30)),Ref_From_Units,0),MATCH($AA30,REF_To_Unit,0))</f>
        <v>#N/A</v>
      </c>
      <c r="AL30" s="281" t="e">
        <f t="array" aca="1" ref="AL30" ca="1">INDEX(Ref_Master_Unit_Table,MATCH($AC30,REF_To_Unit,0),MATCH('Reference - Lookup and Unit'!$A$11,Ref_From_Units,0))</f>
        <v>#N/A</v>
      </c>
      <c r="AM30" s="281" t="e">
        <f t="array" aca="1" ref="AM30" ca="1">INDEX(Ref_Master_Unit_Table,MATCH(IF(OR($G30="Fuel Use",$G30="Custom Fuel"),$O30,$L30),Ref_From_Units,0),MATCH($AD30,REF_To_Unit,0))</f>
        <v>#N/A</v>
      </c>
      <c r="AN30" s="281" t="e">
        <f t="array" aca="1" ref="AN30" ca="1">INDEX(Ref_Master_Unit_Table,MATCH($AF30,REF_To_Unit,0),MATCH('Reference - Lookup and Unit'!$A$11,Ref_From_Units,0))</f>
        <v>#N/A</v>
      </c>
      <c r="AO30" s="281" t="e">
        <f t="array" aca="1" ref="AO30" ca="1">INDEX(Ref_Master_Unit_Table,MATCH(IF(OR($G30="Fuel Use",$G30="Custom Fuel"),$O30,$L30),Ref_From_Units,0),MATCH($AD30,REF_To_Unit,0))</f>
        <v>#N/A</v>
      </c>
      <c r="AP30" s="281">
        <f t="shared" ca="1" si="12"/>
        <v>1</v>
      </c>
      <c r="AQ30" s="282">
        <f t="shared" ca="1" si="13"/>
        <v>28</v>
      </c>
      <c r="AR30" s="282">
        <f t="shared" ca="1" si="14"/>
        <v>265</v>
      </c>
      <c r="AS30" s="282">
        <f t="shared" ca="1" si="15"/>
        <v>1</v>
      </c>
      <c r="AT30" s="276" t="str">
        <f t="shared" si="16"/>
        <v>Ref_DD_vehicle_Passenger_US_Road</v>
      </c>
      <c r="AU30" s="276" t="e">
        <f t="shared" ca="1" si="17"/>
        <v>#N/A</v>
      </c>
      <c r="AV30" s="276" t="e">
        <f t="shared" ca="1" si="18"/>
        <v>#N/A</v>
      </c>
      <c r="AW30" s="276" t="e">
        <f t="shared" ca="1" si="19"/>
        <v>#N/A</v>
      </c>
      <c r="AX30" s="276" t="e">
        <f t="shared" ca="1" si="20"/>
        <v>#N/A</v>
      </c>
      <c r="AY30" s="276" t="b">
        <f t="shared" ca="1" si="21"/>
        <v>1</v>
      </c>
      <c r="AZ30" s="276" t="str">
        <f t="shared" si="22"/>
        <v/>
      </c>
      <c r="BA30" s="276" t="str">
        <f t="shared" si="23"/>
        <v/>
      </c>
      <c r="BB30" s="276" t="str">
        <f t="shared" si="24"/>
        <v/>
      </c>
      <c r="BC30" s="276" t="str">
        <f t="shared" si="25"/>
        <v/>
      </c>
      <c r="BD30" s="276" t="str">
        <f t="shared" si="26"/>
        <v/>
      </c>
      <c r="BE30" s="276" t="str">
        <f t="shared" si="27"/>
        <v/>
      </c>
      <c r="BF30" s="276" t="str">
        <f t="shared" si="28"/>
        <v/>
      </c>
      <c r="BG30" s="276" t="str">
        <f t="shared" si="29"/>
        <v/>
      </c>
      <c r="BH30" s="276" t="str">
        <f t="shared" si="30"/>
        <v/>
      </c>
      <c r="BI30" s="276" t="str">
        <f t="shared" si="31"/>
        <v/>
      </c>
      <c r="BJ30" s="276" t="str">
        <f t="shared" si="32"/>
        <v/>
      </c>
      <c r="BK30" s="276" t="str">
        <f t="shared" si="33"/>
        <v/>
      </c>
      <c r="BL30" s="276" t="str">
        <f t="shared" si="34"/>
        <v/>
      </c>
      <c r="BM30" s="283" t="str">
        <f t="shared" ca="1" si="35"/>
        <v/>
      </c>
      <c r="BN30" s="276" t="str">
        <f t="shared" si="36"/>
        <v/>
      </c>
      <c r="BO30" s="276" t="str">
        <f t="shared" si="37"/>
        <v/>
      </c>
      <c r="BP30" s="276" t="str">
        <f t="shared" si="38"/>
        <v/>
      </c>
      <c r="BQ30" s="276" t="str">
        <f t="shared" si="39"/>
        <v/>
      </c>
      <c r="BR30" s="276" t="str">
        <f t="shared" si="40"/>
        <v/>
      </c>
      <c r="BS30" s="276" t="str">
        <f t="shared" si="41"/>
        <v/>
      </c>
      <c r="BT30" s="276" t="str">
        <f t="shared" si="42"/>
        <v/>
      </c>
      <c r="BU30" s="276" t="str">
        <f t="shared" si="43"/>
        <v/>
      </c>
      <c r="BV30" s="276" t="str">
        <f t="shared" si="44"/>
        <v/>
      </c>
      <c r="BW30" s="276" t="str">
        <f t="shared" si="45"/>
        <v/>
      </c>
      <c r="BX30" s="276" t="str">
        <f t="shared" si="46"/>
        <v/>
      </c>
      <c r="BY30" s="276" t="str">
        <f t="shared" si="47"/>
        <v/>
      </c>
      <c r="BZ30" s="276" t="str">
        <f t="shared" si="48"/>
        <v/>
      </c>
      <c r="CA30" s="276" t="str">
        <f t="shared" si="49"/>
        <v/>
      </c>
      <c r="CB30" s="276" t="str">
        <f t="shared" si="50"/>
        <v/>
      </c>
      <c r="CC30" s="276" t="str">
        <f t="shared" si="51"/>
        <v/>
      </c>
      <c r="CD30" s="276" t="str">
        <f t="shared" si="52"/>
        <v/>
      </c>
      <c r="CE30" s="276" t="str">
        <f t="shared" si="53"/>
        <v/>
      </c>
      <c r="CF30" s="276" t="str">
        <f t="shared" si="54"/>
        <v/>
      </c>
      <c r="CG30" s="276" t="str">
        <f t="shared" si="55"/>
        <v/>
      </c>
      <c r="CH30" s="276" t="str">
        <f t="shared" si="56"/>
        <v/>
      </c>
      <c r="CI30" s="276" t="str">
        <f t="shared" si="57"/>
        <v/>
      </c>
      <c r="CJ30" s="276" t="str">
        <f t="shared" si="58"/>
        <v/>
      </c>
      <c r="CK30" s="276" t="str">
        <f t="shared" si="59"/>
        <v/>
      </c>
      <c r="CL30" s="276" t="str">
        <f t="shared" ca="1" si="60"/>
        <v/>
      </c>
      <c r="CM30" s="276" t="str">
        <f t="shared" si="61"/>
        <v/>
      </c>
      <c r="CN30" s="276" t="str">
        <f t="shared" si="62"/>
        <v/>
      </c>
      <c r="CO30" s="276" t="str">
        <f t="shared" si="63"/>
        <v/>
      </c>
      <c r="CP30" s="276" t="str">
        <f t="shared" si="64"/>
        <v>Ref_DD_DistanceUnit</v>
      </c>
      <c r="CQ30" s="276" t="str">
        <f t="shared" ca="1" si="65"/>
        <v/>
      </c>
      <c r="CR30" s="311">
        <f t="shared" si="66"/>
        <v>0</v>
      </c>
      <c r="CS30" s="187"/>
      <c r="CT30" s="187"/>
      <c r="CU30" s="187"/>
      <c r="CV30" s="187"/>
      <c r="CW30" s="187"/>
      <c r="CX30" s="187"/>
      <c r="CY30" s="187"/>
      <c r="CZ30" s="187"/>
      <c r="DA30" s="187"/>
      <c r="DB30" s="187"/>
      <c r="DC30" s="187"/>
      <c r="DD30" s="187"/>
      <c r="DE30" s="187"/>
      <c r="DF30" s="187"/>
      <c r="DG30" s="187"/>
      <c r="DH30" s="187"/>
      <c r="DI30" s="187"/>
      <c r="DJ30" s="187"/>
      <c r="DK30" s="187"/>
      <c r="DL30" s="187"/>
      <c r="DM30" s="199"/>
      <c r="DN30" s="199"/>
      <c r="DO30" s="313"/>
    </row>
    <row r="31" spans="1:119" s="227" customFormat="1" ht="18" hidden="1" customHeight="1">
      <c r="A31" s="187"/>
      <c r="B31" s="285"/>
      <c r="C31" s="295"/>
      <c r="D31" s="271" t="s">
        <v>77</v>
      </c>
      <c r="E31" s="271" t="s">
        <v>105</v>
      </c>
      <c r="F31" s="277"/>
      <c r="G31" s="277"/>
      <c r="H31" s="277"/>
      <c r="I31" s="278"/>
      <c r="J31" s="278"/>
      <c r="K31" s="278"/>
      <c r="L31" s="277"/>
      <c r="M31" s="277"/>
      <c r="N31" s="278"/>
      <c r="O31" s="277"/>
      <c r="P31" s="279"/>
      <c r="Q31" s="280" t="str">
        <f t="shared" ca="1" si="72"/>
        <v/>
      </c>
      <c r="R31" s="280" t="str">
        <f t="shared" ca="1" si="73"/>
        <v/>
      </c>
      <c r="S31" s="280" t="str">
        <f t="shared" ca="1" si="74"/>
        <v/>
      </c>
      <c r="T31" s="280" t="str">
        <f t="shared" ca="1" si="75"/>
        <v/>
      </c>
      <c r="U31" s="296" t="str">
        <f t="shared" ca="1" si="76"/>
        <v/>
      </c>
      <c r="V31" s="286" t="e">
        <f t="shared" ca="1" si="0"/>
        <v>#N/A</v>
      </c>
      <c r="W31" s="281" t="e">
        <f t="shared" ca="1" si="1"/>
        <v>#N/A</v>
      </c>
      <c r="X31" s="281" t="e">
        <f t="shared" ca="1" si="2"/>
        <v>#N/A</v>
      </c>
      <c r="Y31" s="281" t="e">
        <f t="shared" ca="1" si="3"/>
        <v>#N/A</v>
      </c>
      <c r="Z31" s="281" t="e">
        <f t="shared" ca="1" si="4"/>
        <v>#N/A</v>
      </c>
      <c r="AA31" s="281" t="e">
        <f t="shared" ca="1" si="5"/>
        <v>#N/A</v>
      </c>
      <c r="AB31" s="281" t="e">
        <f t="shared" ca="1" si="6"/>
        <v>#N/A</v>
      </c>
      <c r="AC31" s="281" t="e">
        <f t="shared" ca="1" si="7"/>
        <v>#N/A</v>
      </c>
      <c r="AD31" s="281" t="e">
        <f t="shared" ca="1" si="8"/>
        <v>#N/A</v>
      </c>
      <c r="AE31" s="281" t="e">
        <f t="shared" ca="1" si="9"/>
        <v>#N/A</v>
      </c>
      <c r="AF31" s="281" t="e">
        <f t="shared" ca="1" si="10"/>
        <v>#N/A</v>
      </c>
      <c r="AG31" s="281" t="e">
        <f t="shared" ca="1" si="11"/>
        <v>#N/A</v>
      </c>
      <c r="AH31" s="281" t="e">
        <f t="array" aca="1" ref="AH31" ca="1">INDEX(Ref_Master_Unit_Table,MATCH($W31,REF_To_Unit,0),MATCH('Reference - Lookup and Unit'!$A$11,Ref_From_Units,0))</f>
        <v>#N/A</v>
      </c>
      <c r="AI31" s="281" t="e">
        <f t="array" aca="1" ref="AI31" ca="1">INDEX(Ref_Master_Unit_Table,MATCH(IF(AND($D31="UK",$G31="Vehicle Distance (e.g. Road Transport)"),$L31,IF(ISBLANK($O31),$L31,$O31)),Ref_From_Units,0),MATCH($X31,REF_To_Unit,0))</f>
        <v>#N/A</v>
      </c>
      <c r="AJ31" s="281" t="e">
        <f t="array" aca="1" ref="AJ31" ca="1">INDEX(Ref_Master_Unit_Table,MATCH($Z31,REF_To_Unit,0),MATCH('Reference - Lookup and Unit'!$A$11,Ref_From_Units,0))</f>
        <v>#N/A</v>
      </c>
      <c r="AK31" s="281" t="e">
        <f t="array" aca="1" ref="AK31" ca="1">INDEX(Ref_Master_Unit_Table,MATCH(IF(AND($D31="UK",$G31="Vehicle Distance (e.g. Road Transport)"),$L31,IF(ISBLANK($O31),$L31,$O31)),Ref_From_Units,0),MATCH($AA31,REF_To_Unit,0))</f>
        <v>#N/A</v>
      </c>
      <c r="AL31" s="281" t="e">
        <f t="array" aca="1" ref="AL31" ca="1">INDEX(Ref_Master_Unit_Table,MATCH($AC31,REF_To_Unit,0),MATCH('Reference - Lookup and Unit'!$A$11,Ref_From_Units,0))</f>
        <v>#N/A</v>
      </c>
      <c r="AM31" s="281" t="e">
        <f t="array" aca="1" ref="AM31" ca="1">INDEX(Ref_Master_Unit_Table,MATCH(IF(OR($G31="Fuel Use",$G31="Custom Fuel"),$O31,$L31),Ref_From_Units,0),MATCH($AD31,REF_To_Unit,0))</f>
        <v>#N/A</v>
      </c>
      <c r="AN31" s="281" t="e">
        <f t="array" aca="1" ref="AN31" ca="1">INDEX(Ref_Master_Unit_Table,MATCH($AF31,REF_To_Unit,0),MATCH('Reference - Lookup and Unit'!$A$11,Ref_From_Units,0))</f>
        <v>#N/A</v>
      </c>
      <c r="AO31" s="281" t="e">
        <f t="array" aca="1" ref="AO31" ca="1">INDEX(Ref_Master_Unit_Table,MATCH(IF(OR($G31="Fuel Use",$G31="Custom Fuel"),$O31,$L31),Ref_From_Units,0),MATCH($AD31,REF_To_Unit,0))</f>
        <v>#N/A</v>
      </c>
      <c r="AP31" s="281">
        <f t="shared" ca="1" si="12"/>
        <v>1</v>
      </c>
      <c r="AQ31" s="282">
        <f t="shared" ca="1" si="13"/>
        <v>28</v>
      </c>
      <c r="AR31" s="282">
        <f t="shared" ca="1" si="14"/>
        <v>265</v>
      </c>
      <c r="AS31" s="282">
        <f t="shared" ca="1" si="15"/>
        <v>1</v>
      </c>
      <c r="AT31" s="276" t="str">
        <f t="shared" si="16"/>
        <v>Ref_DD_vehicle_Passenger_US_Road</v>
      </c>
      <c r="AU31" s="276" t="e">
        <f t="shared" ca="1" si="17"/>
        <v>#N/A</v>
      </c>
      <c r="AV31" s="276" t="e">
        <f t="shared" ca="1" si="18"/>
        <v>#N/A</v>
      </c>
      <c r="AW31" s="276" t="e">
        <f t="shared" ca="1" si="19"/>
        <v>#N/A</v>
      </c>
      <c r="AX31" s="276" t="e">
        <f t="shared" ca="1" si="20"/>
        <v>#N/A</v>
      </c>
      <c r="AY31" s="276" t="b">
        <f t="shared" ca="1" si="21"/>
        <v>1</v>
      </c>
      <c r="AZ31" s="276" t="str">
        <f t="shared" si="22"/>
        <v/>
      </c>
      <c r="BA31" s="276" t="str">
        <f t="shared" si="23"/>
        <v/>
      </c>
      <c r="BB31" s="276" t="str">
        <f t="shared" si="24"/>
        <v/>
      </c>
      <c r="BC31" s="276" t="str">
        <f t="shared" si="25"/>
        <v/>
      </c>
      <c r="BD31" s="276" t="str">
        <f t="shared" si="26"/>
        <v/>
      </c>
      <c r="BE31" s="276" t="str">
        <f t="shared" si="27"/>
        <v/>
      </c>
      <c r="BF31" s="276" t="str">
        <f t="shared" si="28"/>
        <v/>
      </c>
      <c r="BG31" s="276" t="str">
        <f t="shared" si="29"/>
        <v/>
      </c>
      <c r="BH31" s="276" t="str">
        <f t="shared" si="30"/>
        <v/>
      </c>
      <c r="BI31" s="276" t="str">
        <f t="shared" si="31"/>
        <v/>
      </c>
      <c r="BJ31" s="276" t="str">
        <f t="shared" si="32"/>
        <v/>
      </c>
      <c r="BK31" s="276" t="str">
        <f t="shared" si="33"/>
        <v/>
      </c>
      <c r="BL31" s="276" t="str">
        <f t="shared" si="34"/>
        <v/>
      </c>
      <c r="BM31" s="283" t="str">
        <f t="shared" ca="1" si="35"/>
        <v/>
      </c>
      <c r="BN31" s="276" t="str">
        <f t="shared" si="36"/>
        <v/>
      </c>
      <c r="BO31" s="276" t="str">
        <f t="shared" si="37"/>
        <v/>
      </c>
      <c r="BP31" s="276" t="str">
        <f t="shared" si="38"/>
        <v/>
      </c>
      <c r="BQ31" s="276" t="str">
        <f t="shared" si="39"/>
        <v/>
      </c>
      <c r="BR31" s="276" t="str">
        <f t="shared" si="40"/>
        <v/>
      </c>
      <c r="BS31" s="276" t="str">
        <f t="shared" si="41"/>
        <v/>
      </c>
      <c r="BT31" s="276" t="str">
        <f t="shared" si="42"/>
        <v/>
      </c>
      <c r="BU31" s="276" t="str">
        <f t="shared" si="43"/>
        <v/>
      </c>
      <c r="BV31" s="276" t="str">
        <f t="shared" si="44"/>
        <v/>
      </c>
      <c r="BW31" s="276" t="str">
        <f t="shared" si="45"/>
        <v/>
      </c>
      <c r="BX31" s="276" t="str">
        <f t="shared" si="46"/>
        <v/>
      </c>
      <c r="BY31" s="276" t="str">
        <f t="shared" si="47"/>
        <v/>
      </c>
      <c r="BZ31" s="276" t="str">
        <f t="shared" si="48"/>
        <v/>
      </c>
      <c r="CA31" s="276" t="str">
        <f t="shared" si="49"/>
        <v/>
      </c>
      <c r="CB31" s="276" t="str">
        <f t="shared" si="50"/>
        <v/>
      </c>
      <c r="CC31" s="276" t="str">
        <f t="shared" si="51"/>
        <v/>
      </c>
      <c r="CD31" s="276" t="str">
        <f t="shared" si="52"/>
        <v/>
      </c>
      <c r="CE31" s="276" t="str">
        <f t="shared" si="53"/>
        <v/>
      </c>
      <c r="CF31" s="276" t="str">
        <f t="shared" si="54"/>
        <v/>
      </c>
      <c r="CG31" s="276" t="str">
        <f t="shared" si="55"/>
        <v/>
      </c>
      <c r="CH31" s="276" t="str">
        <f t="shared" si="56"/>
        <v/>
      </c>
      <c r="CI31" s="276" t="str">
        <f t="shared" si="57"/>
        <v/>
      </c>
      <c r="CJ31" s="276" t="str">
        <f t="shared" si="58"/>
        <v/>
      </c>
      <c r="CK31" s="276" t="str">
        <f t="shared" si="59"/>
        <v/>
      </c>
      <c r="CL31" s="276" t="str">
        <f t="shared" ca="1" si="60"/>
        <v/>
      </c>
      <c r="CM31" s="276" t="str">
        <f t="shared" si="61"/>
        <v/>
      </c>
      <c r="CN31" s="276" t="str">
        <f t="shared" si="62"/>
        <v/>
      </c>
      <c r="CO31" s="276" t="str">
        <f t="shared" si="63"/>
        <v/>
      </c>
      <c r="CP31" s="276" t="str">
        <f t="shared" si="64"/>
        <v>Ref_DD_DistanceUnit</v>
      </c>
      <c r="CQ31" s="276" t="str">
        <f t="shared" ca="1" si="65"/>
        <v/>
      </c>
      <c r="CR31" s="311">
        <f t="shared" si="66"/>
        <v>0</v>
      </c>
      <c r="CS31" s="187"/>
      <c r="CT31" s="187"/>
      <c r="CU31" s="187"/>
      <c r="CV31" s="187"/>
      <c r="CW31" s="187"/>
      <c r="CX31" s="187"/>
      <c r="CY31" s="187"/>
      <c r="CZ31" s="187"/>
      <c r="DA31" s="187"/>
      <c r="DB31" s="187"/>
      <c r="DC31" s="187"/>
      <c r="DD31" s="187"/>
      <c r="DE31" s="187"/>
      <c r="DF31" s="187"/>
      <c r="DG31" s="187"/>
      <c r="DH31" s="187"/>
      <c r="DI31" s="187"/>
      <c r="DJ31" s="187"/>
      <c r="DK31" s="187"/>
      <c r="DL31" s="187"/>
      <c r="DM31" s="199"/>
      <c r="DN31" s="199"/>
      <c r="DO31" s="313"/>
    </row>
    <row r="32" spans="1:119" s="227" customFormat="1" ht="18" hidden="1" customHeight="1">
      <c r="A32" s="187"/>
      <c r="B32" s="285"/>
      <c r="C32" s="295"/>
      <c r="D32" s="271" t="s">
        <v>77</v>
      </c>
      <c r="E32" s="271" t="s">
        <v>105</v>
      </c>
      <c r="F32" s="277"/>
      <c r="G32" s="277"/>
      <c r="H32" s="277"/>
      <c r="I32" s="278"/>
      <c r="J32" s="278"/>
      <c r="K32" s="278"/>
      <c r="L32" s="277"/>
      <c r="M32" s="277"/>
      <c r="N32" s="278"/>
      <c r="O32" s="277"/>
      <c r="P32" s="279"/>
      <c r="Q32" s="280" t="str">
        <f t="shared" ca="1" si="72"/>
        <v/>
      </c>
      <c r="R32" s="280" t="str">
        <f t="shared" ca="1" si="73"/>
        <v/>
      </c>
      <c r="S32" s="280" t="str">
        <f t="shared" ca="1" si="74"/>
        <v/>
      </c>
      <c r="T32" s="280" t="str">
        <f t="shared" ca="1" si="75"/>
        <v/>
      </c>
      <c r="U32" s="296" t="str">
        <f t="shared" ca="1" si="76"/>
        <v/>
      </c>
      <c r="V32" s="286" t="e">
        <f t="shared" ca="1" si="0"/>
        <v>#N/A</v>
      </c>
      <c r="W32" s="281" t="e">
        <f t="shared" ca="1" si="1"/>
        <v>#N/A</v>
      </c>
      <c r="X32" s="281" t="e">
        <f t="shared" ca="1" si="2"/>
        <v>#N/A</v>
      </c>
      <c r="Y32" s="281" t="e">
        <f t="shared" ca="1" si="3"/>
        <v>#N/A</v>
      </c>
      <c r="Z32" s="281" t="e">
        <f t="shared" ca="1" si="4"/>
        <v>#N/A</v>
      </c>
      <c r="AA32" s="281" t="e">
        <f t="shared" ca="1" si="5"/>
        <v>#N/A</v>
      </c>
      <c r="AB32" s="281" t="e">
        <f t="shared" ca="1" si="6"/>
        <v>#N/A</v>
      </c>
      <c r="AC32" s="281" t="e">
        <f t="shared" ca="1" si="7"/>
        <v>#N/A</v>
      </c>
      <c r="AD32" s="281" t="e">
        <f t="shared" ca="1" si="8"/>
        <v>#N/A</v>
      </c>
      <c r="AE32" s="281" t="e">
        <f t="shared" ca="1" si="9"/>
        <v>#N/A</v>
      </c>
      <c r="AF32" s="281" t="e">
        <f t="shared" ca="1" si="10"/>
        <v>#N/A</v>
      </c>
      <c r="AG32" s="281" t="e">
        <f t="shared" ca="1" si="11"/>
        <v>#N/A</v>
      </c>
      <c r="AH32" s="281" t="e">
        <f t="array" aca="1" ref="AH32" ca="1">INDEX(Ref_Master_Unit_Table,MATCH($W32,REF_To_Unit,0),MATCH('Reference - Lookup and Unit'!$A$11,Ref_From_Units,0))</f>
        <v>#N/A</v>
      </c>
      <c r="AI32" s="281" t="e">
        <f t="array" aca="1" ref="AI32" ca="1">INDEX(Ref_Master_Unit_Table,MATCH(IF(AND($D32="UK",$G32="Vehicle Distance (e.g. Road Transport)"),$L32,IF(ISBLANK($O32),$L32,$O32)),Ref_From_Units,0),MATCH($X32,REF_To_Unit,0))</f>
        <v>#N/A</v>
      </c>
      <c r="AJ32" s="281" t="e">
        <f t="array" aca="1" ref="AJ32" ca="1">INDEX(Ref_Master_Unit_Table,MATCH($Z32,REF_To_Unit,0),MATCH('Reference - Lookup and Unit'!$A$11,Ref_From_Units,0))</f>
        <v>#N/A</v>
      </c>
      <c r="AK32" s="281" t="e">
        <f t="array" aca="1" ref="AK32" ca="1">INDEX(Ref_Master_Unit_Table,MATCH(IF(AND($D32="UK",$G32="Vehicle Distance (e.g. Road Transport)"),$L32,IF(ISBLANK($O32),$L32,$O32)),Ref_From_Units,0),MATCH($AA32,REF_To_Unit,0))</f>
        <v>#N/A</v>
      </c>
      <c r="AL32" s="281" t="e">
        <f t="array" aca="1" ref="AL32" ca="1">INDEX(Ref_Master_Unit_Table,MATCH($AC32,REF_To_Unit,0),MATCH('Reference - Lookup and Unit'!$A$11,Ref_From_Units,0))</f>
        <v>#N/A</v>
      </c>
      <c r="AM32" s="281" t="e">
        <f t="array" aca="1" ref="AM32" ca="1">INDEX(Ref_Master_Unit_Table,MATCH(IF(OR($G32="Fuel Use",$G32="Custom Fuel"),$O32,$L32),Ref_From_Units,0),MATCH($AD32,REF_To_Unit,0))</f>
        <v>#N/A</v>
      </c>
      <c r="AN32" s="281" t="e">
        <f t="array" aca="1" ref="AN32" ca="1">INDEX(Ref_Master_Unit_Table,MATCH($AF32,REF_To_Unit,0),MATCH('Reference - Lookup and Unit'!$A$11,Ref_From_Units,0))</f>
        <v>#N/A</v>
      </c>
      <c r="AO32" s="281" t="e">
        <f t="array" aca="1" ref="AO32" ca="1">INDEX(Ref_Master_Unit_Table,MATCH(IF(OR($G32="Fuel Use",$G32="Custom Fuel"),$O32,$L32),Ref_From_Units,0),MATCH($AD32,REF_To_Unit,0))</f>
        <v>#N/A</v>
      </c>
      <c r="AP32" s="281">
        <f t="shared" ca="1" si="12"/>
        <v>1</v>
      </c>
      <c r="AQ32" s="282">
        <f t="shared" ca="1" si="13"/>
        <v>28</v>
      </c>
      <c r="AR32" s="282">
        <f t="shared" ca="1" si="14"/>
        <v>265</v>
      </c>
      <c r="AS32" s="282">
        <f t="shared" ca="1" si="15"/>
        <v>1</v>
      </c>
      <c r="AT32" s="276" t="str">
        <f t="shared" si="16"/>
        <v>Ref_DD_vehicle_Passenger_US_Road</v>
      </c>
      <c r="AU32" s="276" t="e">
        <f t="shared" ca="1" si="17"/>
        <v>#N/A</v>
      </c>
      <c r="AV32" s="276" t="e">
        <f t="shared" ca="1" si="18"/>
        <v>#N/A</v>
      </c>
      <c r="AW32" s="276" t="e">
        <f t="shared" ca="1" si="19"/>
        <v>#N/A</v>
      </c>
      <c r="AX32" s="276" t="e">
        <f t="shared" ca="1" si="20"/>
        <v>#N/A</v>
      </c>
      <c r="AY32" s="276" t="b">
        <f t="shared" ca="1" si="21"/>
        <v>1</v>
      </c>
      <c r="AZ32" s="276" t="str">
        <f t="shared" si="22"/>
        <v/>
      </c>
      <c r="BA32" s="276" t="str">
        <f t="shared" si="23"/>
        <v/>
      </c>
      <c r="BB32" s="276" t="str">
        <f t="shared" si="24"/>
        <v/>
      </c>
      <c r="BC32" s="276" t="str">
        <f t="shared" si="25"/>
        <v/>
      </c>
      <c r="BD32" s="276" t="str">
        <f t="shared" si="26"/>
        <v/>
      </c>
      <c r="BE32" s="276" t="str">
        <f t="shared" si="27"/>
        <v/>
      </c>
      <c r="BF32" s="276" t="str">
        <f t="shared" si="28"/>
        <v/>
      </c>
      <c r="BG32" s="276" t="str">
        <f t="shared" si="29"/>
        <v/>
      </c>
      <c r="BH32" s="276" t="str">
        <f t="shared" si="30"/>
        <v/>
      </c>
      <c r="BI32" s="276" t="str">
        <f t="shared" si="31"/>
        <v/>
      </c>
      <c r="BJ32" s="276" t="str">
        <f t="shared" si="32"/>
        <v/>
      </c>
      <c r="BK32" s="276" t="str">
        <f t="shared" si="33"/>
        <v/>
      </c>
      <c r="BL32" s="276" t="str">
        <f t="shared" si="34"/>
        <v/>
      </c>
      <c r="BM32" s="283" t="str">
        <f t="shared" ca="1" si="35"/>
        <v/>
      </c>
      <c r="BN32" s="276" t="str">
        <f t="shared" si="36"/>
        <v/>
      </c>
      <c r="BO32" s="276" t="str">
        <f t="shared" si="37"/>
        <v/>
      </c>
      <c r="BP32" s="276" t="str">
        <f t="shared" si="38"/>
        <v/>
      </c>
      <c r="BQ32" s="276" t="str">
        <f t="shared" si="39"/>
        <v/>
      </c>
      <c r="BR32" s="276" t="str">
        <f t="shared" si="40"/>
        <v/>
      </c>
      <c r="BS32" s="276" t="str">
        <f t="shared" si="41"/>
        <v/>
      </c>
      <c r="BT32" s="276" t="str">
        <f t="shared" si="42"/>
        <v/>
      </c>
      <c r="BU32" s="276" t="str">
        <f t="shared" si="43"/>
        <v/>
      </c>
      <c r="BV32" s="276" t="str">
        <f t="shared" si="44"/>
        <v/>
      </c>
      <c r="BW32" s="276" t="str">
        <f t="shared" si="45"/>
        <v/>
      </c>
      <c r="BX32" s="276" t="str">
        <f t="shared" si="46"/>
        <v/>
      </c>
      <c r="BY32" s="276" t="str">
        <f t="shared" si="47"/>
        <v/>
      </c>
      <c r="BZ32" s="276" t="str">
        <f t="shared" si="48"/>
        <v/>
      </c>
      <c r="CA32" s="276" t="str">
        <f t="shared" si="49"/>
        <v/>
      </c>
      <c r="CB32" s="276" t="str">
        <f t="shared" si="50"/>
        <v/>
      </c>
      <c r="CC32" s="276" t="str">
        <f t="shared" si="51"/>
        <v/>
      </c>
      <c r="CD32" s="276" t="str">
        <f t="shared" si="52"/>
        <v/>
      </c>
      <c r="CE32" s="276" t="str">
        <f t="shared" si="53"/>
        <v/>
      </c>
      <c r="CF32" s="276" t="str">
        <f t="shared" si="54"/>
        <v/>
      </c>
      <c r="CG32" s="276" t="str">
        <f t="shared" si="55"/>
        <v/>
      </c>
      <c r="CH32" s="276" t="str">
        <f t="shared" si="56"/>
        <v/>
      </c>
      <c r="CI32" s="276" t="str">
        <f t="shared" si="57"/>
        <v/>
      </c>
      <c r="CJ32" s="276" t="str">
        <f t="shared" si="58"/>
        <v/>
      </c>
      <c r="CK32" s="276" t="str">
        <f t="shared" si="59"/>
        <v/>
      </c>
      <c r="CL32" s="276" t="str">
        <f t="shared" ca="1" si="60"/>
        <v/>
      </c>
      <c r="CM32" s="276" t="str">
        <f t="shared" si="61"/>
        <v/>
      </c>
      <c r="CN32" s="276" t="str">
        <f t="shared" si="62"/>
        <v/>
      </c>
      <c r="CO32" s="276" t="str">
        <f t="shared" si="63"/>
        <v/>
      </c>
      <c r="CP32" s="276" t="str">
        <f t="shared" si="64"/>
        <v>Ref_DD_DistanceUnit</v>
      </c>
      <c r="CQ32" s="276" t="str">
        <f t="shared" ca="1" si="65"/>
        <v/>
      </c>
      <c r="CR32" s="311">
        <f t="shared" si="66"/>
        <v>0</v>
      </c>
      <c r="CS32" s="187"/>
      <c r="CT32" s="187"/>
      <c r="CU32" s="187"/>
      <c r="CV32" s="187"/>
      <c r="CW32" s="187"/>
      <c r="CX32" s="187"/>
      <c r="CY32" s="187"/>
      <c r="CZ32" s="187"/>
      <c r="DA32" s="187"/>
      <c r="DB32" s="187"/>
      <c r="DC32" s="187"/>
      <c r="DD32" s="187"/>
      <c r="DE32" s="187"/>
      <c r="DF32" s="187"/>
      <c r="DG32" s="187"/>
      <c r="DH32" s="187"/>
      <c r="DI32" s="187"/>
      <c r="DJ32" s="187"/>
      <c r="DK32" s="187"/>
      <c r="DL32" s="187"/>
      <c r="DM32" s="199"/>
      <c r="DN32" s="199"/>
      <c r="DO32" s="313"/>
    </row>
    <row r="33" spans="1:119" s="227" customFormat="1" ht="18" hidden="1" customHeight="1">
      <c r="A33" s="187"/>
      <c r="B33" s="285"/>
      <c r="C33" s="295"/>
      <c r="D33" s="271" t="s">
        <v>77</v>
      </c>
      <c r="E33" s="271" t="s">
        <v>105</v>
      </c>
      <c r="F33" s="277"/>
      <c r="G33" s="277"/>
      <c r="H33" s="277"/>
      <c r="I33" s="278"/>
      <c r="J33" s="278"/>
      <c r="K33" s="278"/>
      <c r="L33" s="277"/>
      <c r="M33" s="277"/>
      <c r="N33" s="278"/>
      <c r="O33" s="277"/>
      <c r="P33" s="279"/>
      <c r="Q33" s="280" t="str">
        <f t="shared" ca="1" si="72"/>
        <v/>
      </c>
      <c r="R33" s="280" t="str">
        <f t="shared" ca="1" si="73"/>
        <v/>
      </c>
      <c r="S33" s="280" t="str">
        <f t="shared" ca="1" si="74"/>
        <v/>
      </c>
      <c r="T33" s="280" t="str">
        <f t="shared" ca="1" si="75"/>
        <v/>
      </c>
      <c r="U33" s="296" t="str">
        <f t="shared" ca="1" si="76"/>
        <v/>
      </c>
      <c r="V33" s="286" t="e">
        <f t="shared" ca="1" si="0"/>
        <v>#N/A</v>
      </c>
      <c r="W33" s="281" t="e">
        <f t="shared" ca="1" si="1"/>
        <v>#N/A</v>
      </c>
      <c r="X33" s="281" t="e">
        <f t="shared" ca="1" si="2"/>
        <v>#N/A</v>
      </c>
      <c r="Y33" s="281" t="e">
        <f t="shared" ca="1" si="3"/>
        <v>#N/A</v>
      </c>
      <c r="Z33" s="281" t="e">
        <f t="shared" ca="1" si="4"/>
        <v>#N/A</v>
      </c>
      <c r="AA33" s="281" t="e">
        <f t="shared" ca="1" si="5"/>
        <v>#N/A</v>
      </c>
      <c r="AB33" s="281" t="e">
        <f t="shared" ca="1" si="6"/>
        <v>#N/A</v>
      </c>
      <c r="AC33" s="281" t="e">
        <f t="shared" ca="1" si="7"/>
        <v>#N/A</v>
      </c>
      <c r="AD33" s="281" t="e">
        <f t="shared" ca="1" si="8"/>
        <v>#N/A</v>
      </c>
      <c r="AE33" s="281" t="e">
        <f t="shared" ca="1" si="9"/>
        <v>#N/A</v>
      </c>
      <c r="AF33" s="281" t="e">
        <f t="shared" ca="1" si="10"/>
        <v>#N/A</v>
      </c>
      <c r="AG33" s="281" t="e">
        <f t="shared" ca="1" si="11"/>
        <v>#N/A</v>
      </c>
      <c r="AH33" s="281" t="e">
        <f t="array" aca="1" ref="AH33" ca="1">INDEX(Ref_Master_Unit_Table,MATCH($W33,REF_To_Unit,0),MATCH('Reference - Lookup and Unit'!$A$11,Ref_From_Units,0))</f>
        <v>#N/A</v>
      </c>
      <c r="AI33" s="281" t="e">
        <f t="array" aca="1" ref="AI33" ca="1">INDEX(Ref_Master_Unit_Table,MATCH(IF(AND($D33="UK",$G33="Vehicle Distance (e.g. Road Transport)"),$L33,IF(ISBLANK($O33),$L33,$O33)),Ref_From_Units,0),MATCH($X33,REF_To_Unit,0))</f>
        <v>#N/A</v>
      </c>
      <c r="AJ33" s="281" t="e">
        <f t="array" aca="1" ref="AJ33" ca="1">INDEX(Ref_Master_Unit_Table,MATCH($Z33,REF_To_Unit,0),MATCH('Reference - Lookup and Unit'!$A$11,Ref_From_Units,0))</f>
        <v>#N/A</v>
      </c>
      <c r="AK33" s="281" t="e">
        <f t="array" aca="1" ref="AK33" ca="1">INDEX(Ref_Master_Unit_Table,MATCH(IF(AND($D33="UK",$G33="Vehicle Distance (e.g. Road Transport)"),$L33,IF(ISBLANK($O33),$L33,$O33)),Ref_From_Units,0),MATCH($AA33,REF_To_Unit,0))</f>
        <v>#N/A</v>
      </c>
      <c r="AL33" s="281" t="e">
        <f t="array" aca="1" ref="AL33" ca="1">INDEX(Ref_Master_Unit_Table,MATCH($AC33,REF_To_Unit,0),MATCH('Reference - Lookup and Unit'!$A$11,Ref_From_Units,0))</f>
        <v>#N/A</v>
      </c>
      <c r="AM33" s="281" t="e">
        <f t="array" aca="1" ref="AM33" ca="1">INDEX(Ref_Master_Unit_Table,MATCH(IF(OR($G33="Fuel Use",$G33="Custom Fuel"),$O33,$L33),Ref_From_Units,0),MATCH($AD33,REF_To_Unit,0))</f>
        <v>#N/A</v>
      </c>
      <c r="AN33" s="281" t="e">
        <f t="array" aca="1" ref="AN33" ca="1">INDEX(Ref_Master_Unit_Table,MATCH($AF33,REF_To_Unit,0),MATCH('Reference - Lookup and Unit'!$A$11,Ref_From_Units,0))</f>
        <v>#N/A</v>
      </c>
      <c r="AO33" s="281" t="e">
        <f t="array" aca="1" ref="AO33" ca="1">INDEX(Ref_Master_Unit_Table,MATCH(IF(OR($G33="Fuel Use",$G33="Custom Fuel"),$O33,$L33),Ref_From_Units,0),MATCH($AD33,REF_To_Unit,0))</f>
        <v>#N/A</v>
      </c>
      <c r="AP33" s="281">
        <f t="shared" ca="1" si="12"/>
        <v>1</v>
      </c>
      <c r="AQ33" s="282">
        <f t="shared" ca="1" si="13"/>
        <v>28</v>
      </c>
      <c r="AR33" s="282">
        <f t="shared" ca="1" si="14"/>
        <v>265</v>
      </c>
      <c r="AS33" s="282">
        <f t="shared" ca="1" si="15"/>
        <v>1</v>
      </c>
      <c r="AT33" s="276" t="str">
        <f t="shared" si="16"/>
        <v>Ref_DD_vehicle_Passenger_US_Road</v>
      </c>
      <c r="AU33" s="276" t="e">
        <f t="shared" ca="1" si="17"/>
        <v>#N/A</v>
      </c>
      <c r="AV33" s="276" t="e">
        <f t="shared" ca="1" si="18"/>
        <v>#N/A</v>
      </c>
      <c r="AW33" s="276" t="e">
        <f t="shared" ca="1" si="19"/>
        <v>#N/A</v>
      </c>
      <c r="AX33" s="276" t="e">
        <f t="shared" ca="1" si="20"/>
        <v>#N/A</v>
      </c>
      <c r="AY33" s="276" t="b">
        <f t="shared" ca="1" si="21"/>
        <v>1</v>
      </c>
      <c r="AZ33" s="276" t="str">
        <f t="shared" si="22"/>
        <v/>
      </c>
      <c r="BA33" s="276" t="str">
        <f t="shared" si="23"/>
        <v/>
      </c>
      <c r="BB33" s="276" t="str">
        <f t="shared" si="24"/>
        <v/>
      </c>
      <c r="BC33" s="276" t="str">
        <f t="shared" si="25"/>
        <v/>
      </c>
      <c r="BD33" s="276" t="str">
        <f t="shared" si="26"/>
        <v/>
      </c>
      <c r="BE33" s="276" t="str">
        <f t="shared" si="27"/>
        <v/>
      </c>
      <c r="BF33" s="276" t="str">
        <f t="shared" si="28"/>
        <v/>
      </c>
      <c r="BG33" s="276" t="str">
        <f t="shared" si="29"/>
        <v/>
      </c>
      <c r="BH33" s="276" t="str">
        <f t="shared" si="30"/>
        <v/>
      </c>
      <c r="BI33" s="276" t="str">
        <f t="shared" si="31"/>
        <v/>
      </c>
      <c r="BJ33" s="276" t="str">
        <f t="shared" si="32"/>
        <v/>
      </c>
      <c r="BK33" s="276" t="str">
        <f t="shared" si="33"/>
        <v/>
      </c>
      <c r="BL33" s="276" t="str">
        <f t="shared" si="34"/>
        <v/>
      </c>
      <c r="BM33" s="283" t="str">
        <f t="shared" ca="1" si="35"/>
        <v/>
      </c>
      <c r="BN33" s="276" t="str">
        <f t="shared" si="36"/>
        <v/>
      </c>
      <c r="BO33" s="276" t="str">
        <f t="shared" si="37"/>
        <v/>
      </c>
      <c r="BP33" s="276" t="str">
        <f t="shared" si="38"/>
        <v/>
      </c>
      <c r="BQ33" s="276" t="str">
        <f t="shared" si="39"/>
        <v/>
      </c>
      <c r="BR33" s="276" t="str">
        <f t="shared" si="40"/>
        <v/>
      </c>
      <c r="BS33" s="276" t="str">
        <f t="shared" si="41"/>
        <v/>
      </c>
      <c r="BT33" s="276" t="str">
        <f t="shared" si="42"/>
        <v/>
      </c>
      <c r="BU33" s="276" t="str">
        <f t="shared" si="43"/>
        <v/>
      </c>
      <c r="BV33" s="276" t="str">
        <f t="shared" si="44"/>
        <v/>
      </c>
      <c r="BW33" s="276" t="str">
        <f t="shared" si="45"/>
        <v/>
      </c>
      <c r="BX33" s="276" t="str">
        <f t="shared" si="46"/>
        <v/>
      </c>
      <c r="BY33" s="276" t="str">
        <f t="shared" si="47"/>
        <v/>
      </c>
      <c r="BZ33" s="276" t="str">
        <f t="shared" si="48"/>
        <v/>
      </c>
      <c r="CA33" s="276" t="str">
        <f t="shared" si="49"/>
        <v/>
      </c>
      <c r="CB33" s="276" t="str">
        <f t="shared" si="50"/>
        <v/>
      </c>
      <c r="CC33" s="276" t="str">
        <f t="shared" si="51"/>
        <v/>
      </c>
      <c r="CD33" s="276" t="str">
        <f t="shared" si="52"/>
        <v/>
      </c>
      <c r="CE33" s="276" t="str">
        <f t="shared" si="53"/>
        <v/>
      </c>
      <c r="CF33" s="276" t="str">
        <f t="shared" si="54"/>
        <v/>
      </c>
      <c r="CG33" s="276" t="str">
        <f t="shared" si="55"/>
        <v/>
      </c>
      <c r="CH33" s="276" t="str">
        <f t="shared" si="56"/>
        <v/>
      </c>
      <c r="CI33" s="276" t="str">
        <f t="shared" si="57"/>
        <v/>
      </c>
      <c r="CJ33" s="276" t="str">
        <f t="shared" si="58"/>
        <v/>
      </c>
      <c r="CK33" s="276" t="str">
        <f t="shared" si="59"/>
        <v/>
      </c>
      <c r="CL33" s="276" t="str">
        <f t="shared" ca="1" si="60"/>
        <v/>
      </c>
      <c r="CM33" s="276" t="str">
        <f t="shared" si="61"/>
        <v/>
      </c>
      <c r="CN33" s="276" t="str">
        <f t="shared" si="62"/>
        <v/>
      </c>
      <c r="CO33" s="276" t="str">
        <f t="shared" si="63"/>
        <v/>
      </c>
      <c r="CP33" s="276" t="str">
        <f t="shared" si="64"/>
        <v>Ref_DD_DistanceUnit</v>
      </c>
      <c r="CQ33" s="276" t="str">
        <f t="shared" ca="1" si="65"/>
        <v/>
      </c>
      <c r="CR33" s="311">
        <f t="shared" si="66"/>
        <v>0</v>
      </c>
      <c r="CS33" s="187"/>
      <c r="CT33" s="187"/>
      <c r="CU33" s="187"/>
      <c r="CV33" s="187"/>
      <c r="CW33" s="187"/>
      <c r="CX33" s="187"/>
      <c r="CY33" s="187"/>
      <c r="CZ33" s="187"/>
      <c r="DA33" s="187"/>
      <c r="DB33" s="187"/>
      <c r="DC33" s="187"/>
      <c r="DD33" s="187"/>
      <c r="DE33" s="187"/>
      <c r="DF33" s="187"/>
      <c r="DG33" s="187"/>
      <c r="DH33" s="187"/>
      <c r="DI33" s="187"/>
      <c r="DJ33" s="187"/>
      <c r="DK33" s="187"/>
      <c r="DL33" s="187"/>
      <c r="DM33" s="199"/>
      <c r="DN33" s="199"/>
      <c r="DO33" s="313"/>
    </row>
    <row r="34" spans="1:119" s="227" customFormat="1" ht="18" hidden="1" customHeight="1">
      <c r="A34" s="187"/>
      <c r="B34" s="285"/>
      <c r="C34" s="295"/>
      <c r="D34" s="271" t="s">
        <v>77</v>
      </c>
      <c r="E34" s="271" t="s">
        <v>105</v>
      </c>
      <c r="F34" s="277"/>
      <c r="G34" s="277"/>
      <c r="H34" s="277"/>
      <c r="I34" s="278"/>
      <c r="J34" s="278"/>
      <c r="K34" s="278"/>
      <c r="L34" s="277"/>
      <c r="M34" s="277"/>
      <c r="N34" s="278"/>
      <c r="O34" s="277"/>
      <c r="P34" s="279"/>
      <c r="Q34" s="280" t="str">
        <f t="shared" ca="1" si="72"/>
        <v/>
      </c>
      <c r="R34" s="280" t="str">
        <f t="shared" ca="1" si="73"/>
        <v/>
      </c>
      <c r="S34" s="280" t="str">
        <f t="shared" ca="1" si="74"/>
        <v/>
      </c>
      <c r="T34" s="280" t="str">
        <f t="shared" ca="1" si="75"/>
        <v/>
      </c>
      <c r="U34" s="296" t="str">
        <f t="shared" ca="1" si="76"/>
        <v/>
      </c>
      <c r="V34" s="286" t="e">
        <f t="shared" ca="1" si="0"/>
        <v>#N/A</v>
      </c>
      <c r="W34" s="281" t="e">
        <f t="shared" ca="1" si="1"/>
        <v>#N/A</v>
      </c>
      <c r="X34" s="281" t="e">
        <f t="shared" ca="1" si="2"/>
        <v>#N/A</v>
      </c>
      <c r="Y34" s="281" t="e">
        <f t="shared" ca="1" si="3"/>
        <v>#N/A</v>
      </c>
      <c r="Z34" s="281" t="e">
        <f t="shared" ca="1" si="4"/>
        <v>#N/A</v>
      </c>
      <c r="AA34" s="281" t="e">
        <f t="shared" ca="1" si="5"/>
        <v>#N/A</v>
      </c>
      <c r="AB34" s="281" t="e">
        <f t="shared" ca="1" si="6"/>
        <v>#N/A</v>
      </c>
      <c r="AC34" s="281" t="e">
        <f t="shared" ca="1" si="7"/>
        <v>#N/A</v>
      </c>
      <c r="AD34" s="281" t="e">
        <f t="shared" ca="1" si="8"/>
        <v>#N/A</v>
      </c>
      <c r="AE34" s="281" t="e">
        <f t="shared" ca="1" si="9"/>
        <v>#N/A</v>
      </c>
      <c r="AF34" s="281" t="e">
        <f t="shared" ca="1" si="10"/>
        <v>#N/A</v>
      </c>
      <c r="AG34" s="281" t="e">
        <f t="shared" ca="1" si="11"/>
        <v>#N/A</v>
      </c>
      <c r="AH34" s="281" t="e">
        <f t="array" aca="1" ref="AH34" ca="1">INDEX(Ref_Master_Unit_Table,MATCH($W34,REF_To_Unit,0),MATCH('Reference - Lookup and Unit'!$A$11,Ref_From_Units,0))</f>
        <v>#N/A</v>
      </c>
      <c r="AI34" s="281" t="e">
        <f t="array" aca="1" ref="AI34" ca="1">INDEX(Ref_Master_Unit_Table,MATCH(IF(AND($D34="UK",$G34="Vehicle Distance (e.g. Road Transport)"),$L34,IF(ISBLANK($O34),$L34,$O34)),Ref_From_Units,0),MATCH($X34,REF_To_Unit,0))</f>
        <v>#N/A</v>
      </c>
      <c r="AJ34" s="281" t="e">
        <f t="array" aca="1" ref="AJ34" ca="1">INDEX(Ref_Master_Unit_Table,MATCH($Z34,REF_To_Unit,0),MATCH('Reference - Lookup and Unit'!$A$11,Ref_From_Units,0))</f>
        <v>#N/A</v>
      </c>
      <c r="AK34" s="281" t="e">
        <f t="array" aca="1" ref="AK34" ca="1">INDEX(Ref_Master_Unit_Table,MATCH(IF(AND($D34="UK",$G34="Vehicle Distance (e.g. Road Transport)"),$L34,IF(ISBLANK($O34),$L34,$O34)),Ref_From_Units,0),MATCH($AA34,REF_To_Unit,0))</f>
        <v>#N/A</v>
      </c>
      <c r="AL34" s="281" t="e">
        <f t="array" aca="1" ref="AL34" ca="1">INDEX(Ref_Master_Unit_Table,MATCH($AC34,REF_To_Unit,0),MATCH('Reference - Lookup and Unit'!$A$11,Ref_From_Units,0))</f>
        <v>#N/A</v>
      </c>
      <c r="AM34" s="281" t="e">
        <f t="array" aca="1" ref="AM34" ca="1">INDEX(Ref_Master_Unit_Table,MATCH(IF(OR($G34="Fuel Use",$G34="Custom Fuel"),$O34,$L34),Ref_From_Units,0),MATCH($AD34,REF_To_Unit,0))</f>
        <v>#N/A</v>
      </c>
      <c r="AN34" s="281" t="e">
        <f t="array" aca="1" ref="AN34" ca="1">INDEX(Ref_Master_Unit_Table,MATCH($AF34,REF_To_Unit,0),MATCH('Reference - Lookup and Unit'!$A$11,Ref_From_Units,0))</f>
        <v>#N/A</v>
      </c>
      <c r="AO34" s="281" t="e">
        <f t="array" aca="1" ref="AO34" ca="1">INDEX(Ref_Master_Unit_Table,MATCH(IF(OR($G34="Fuel Use",$G34="Custom Fuel"),$O34,$L34),Ref_From_Units,0),MATCH($AD34,REF_To_Unit,0))</f>
        <v>#N/A</v>
      </c>
      <c r="AP34" s="281">
        <f t="shared" ca="1" si="12"/>
        <v>1</v>
      </c>
      <c r="AQ34" s="282">
        <f t="shared" ca="1" si="13"/>
        <v>28</v>
      </c>
      <c r="AR34" s="282">
        <f t="shared" ca="1" si="14"/>
        <v>265</v>
      </c>
      <c r="AS34" s="282">
        <f t="shared" ca="1" si="15"/>
        <v>1</v>
      </c>
      <c r="AT34" s="276" t="str">
        <f t="shared" si="16"/>
        <v>Ref_DD_vehicle_Passenger_US_Road</v>
      </c>
      <c r="AU34" s="276" t="e">
        <f t="shared" ca="1" si="17"/>
        <v>#N/A</v>
      </c>
      <c r="AV34" s="276" t="e">
        <f t="shared" ca="1" si="18"/>
        <v>#N/A</v>
      </c>
      <c r="AW34" s="276" t="e">
        <f t="shared" ca="1" si="19"/>
        <v>#N/A</v>
      </c>
      <c r="AX34" s="276" t="e">
        <f t="shared" ca="1" si="20"/>
        <v>#N/A</v>
      </c>
      <c r="AY34" s="276" t="b">
        <f t="shared" ca="1" si="21"/>
        <v>1</v>
      </c>
      <c r="AZ34" s="276" t="str">
        <f t="shared" si="22"/>
        <v/>
      </c>
      <c r="BA34" s="276" t="str">
        <f t="shared" si="23"/>
        <v/>
      </c>
      <c r="BB34" s="276" t="str">
        <f t="shared" si="24"/>
        <v/>
      </c>
      <c r="BC34" s="276" t="str">
        <f t="shared" si="25"/>
        <v/>
      </c>
      <c r="BD34" s="276" t="str">
        <f t="shared" si="26"/>
        <v/>
      </c>
      <c r="BE34" s="276" t="str">
        <f t="shared" si="27"/>
        <v/>
      </c>
      <c r="BF34" s="276" t="str">
        <f t="shared" si="28"/>
        <v/>
      </c>
      <c r="BG34" s="276" t="str">
        <f t="shared" si="29"/>
        <v/>
      </c>
      <c r="BH34" s="276" t="str">
        <f t="shared" si="30"/>
        <v/>
      </c>
      <c r="BI34" s="276" t="str">
        <f t="shared" si="31"/>
        <v/>
      </c>
      <c r="BJ34" s="276" t="str">
        <f t="shared" si="32"/>
        <v/>
      </c>
      <c r="BK34" s="276" t="str">
        <f t="shared" si="33"/>
        <v/>
      </c>
      <c r="BL34" s="276" t="str">
        <f t="shared" si="34"/>
        <v/>
      </c>
      <c r="BM34" s="283" t="str">
        <f t="shared" ca="1" si="35"/>
        <v/>
      </c>
      <c r="BN34" s="276" t="str">
        <f t="shared" si="36"/>
        <v/>
      </c>
      <c r="BO34" s="276" t="str">
        <f t="shared" si="37"/>
        <v/>
      </c>
      <c r="BP34" s="276" t="str">
        <f t="shared" si="38"/>
        <v/>
      </c>
      <c r="BQ34" s="276" t="str">
        <f t="shared" si="39"/>
        <v/>
      </c>
      <c r="BR34" s="276" t="str">
        <f t="shared" si="40"/>
        <v/>
      </c>
      <c r="BS34" s="276" t="str">
        <f t="shared" si="41"/>
        <v/>
      </c>
      <c r="BT34" s="276" t="str">
        <f t="shared" si="42"/>
        <v/>
      </c>
      <c r="BU34" s="276" t="str">
        <f t="shared" si="43"/>
        <v/>
      </c>
      <c r="BV34" s="276" t="str">
        <f t="shared" si="44"/>
        <v/>
      </c>
      <c r="BW34" s="276" t="str">
        <f t="shared" si="45"/>
        <v/>
      </c>
      <c r="BX34" s="276" t="str">
        <f t="shared" si="46"/>
        <v/>
      </c>
      <c r="BY34" s="276" t="str">
        <f t="shared" si="47"/>
        <v/>
      </c>
      <c r="BZ34" s="276" t="str">
        <f t="shared" si="48"/>
        <v/>
      </c>
      <c r="CA34" s="276" t="str">
        <f t="shared" si="49"/>
        <v/>
      </c>
      <c r="CB34" s="276" t="str">
        <f t="shared" si="50"/>
        <v/>
      </c>
      <c r="CC34" s="276" t="str">
        <f t="shared" si="51"/>
        <v/>
      </c>
      <c r="CD34" s="276" t="str">
        <f t="shared" si="52"/>
        <v/>
      </c>
      <c r="CE34" s="276" t="str">
        <f t="shared" si="53"/>
        <v/>
      </c>
      <c r="CF34" s="276" t="str">
        <f t="shared" si="54"/>
        <v/>
      </c>
      <c r="CG34" s="276" t="str">
        <f t="shared" si="55"/>
        <v/>
      </c>
      <c r="CH34" s="276" t="str">
        <f t="shared" si="56"/>
        <v/>
      </c>
      <c r="CI34" s="276" t="str">
        <f t="shared" si="57"/>
        <v/>
      </c>
      <c r="CJ34" s="276" t="str">
        <f t="shared" si="58"/>
        <v/>
      </c>
      <c r="CK34" s="276" t="str">
        <f t="shared" si="59"/>
        <v/>
      </c>
      <c r="CL34" s="276" t="str">
        <f t="shared" ca="1" si="60"/>
        <v/>
      </c>
      <c r="CM34" s="276" t="str">
        <f t="shared" si="61"/>
        <v/>
      </c>
      <c r="CN34" s="276" t="str">
        <f t="shared" si="62"/>
        <v/>
      </c>
      <c r="CO34" s="276" t="str">
        <f t="shared" si="63"/>
        <v/>
      </c>
      <c r="CP34" s="276" t="str">
        <f t="shared" si="64"/>
        <v>Ref_DD_DistanceUnit</v>
      </c>
      <c r="CQ34" s="276" t="str">
        <f t="shared" ca="1" si="65"/>
        <v/>
      </c>
      <c r="CR34" s="311">
        <f t="shared" si="66"/>
        <v>0</v>
      </c>
      <c r="CS34" s="187"/>
      <c r="CT34" s="187"/>
      <c r="CU34" s="187"/>
      <c r="CV34" s="187"/>
      <c r="CW34" s="187"/>
      <c r="CX34" s="187"/>
      <c r="CY34" s="187"/>
      <c r="CZ34" s="187"/>
      <c r="DA34" s="187"/>
      <c r="DB34" s="187"/>
      <c r="DC34" s="187"/>
      <c r="DD34" s="187"/>
      <c r="DE34" s="187"/>
      <c r="DF34" s="187"/>
      <c r="DG34" s="187"/>
      <c r="DH34" s="187"/>
      <c r="DI34" s="187"/>
      <c r="DJ34" s="187"/>
      <c r="DK34" s="187"/>
      <c r="DL34" s="187"/>
      <c r="DM34" s="199"/>
      <c r="DN34" s="199"/>
      <c r="DO34" s="313"/>
    </row>
    <row r="35" spans="1:119" s="227" customFormat="1" ht="18" hidden="1" customHeight="1">
      <c r="A35" s="187"/>
      <c r="B35" s="285"/>
      <c r="C35" s="295"/>
      <c r="D35" s="271" t="s">
        <v>77</v>
      </c>
      <c r="E35" s="271" t="s">
        <v>105</v>
      </c>
      <c r="F35" s="277"/>
      <c r="G35" s="277"/>
      <c r="H35" s="277"/>
      <c r="I35" s="278"/>
      <c r="J35" s="278"/>
      <c r="K35" s="278"/>
      <c r="L35" s="277"/>
      <c r="M35" s="277"/>
      <c r="N35" s="278"/>
      <c r="O35" s="277"/>
      <c r="P35" s="279"/>
      <c r="Q35" s="280" t="str">
        <f t="shared" ca="1" si="72"/>
        <v/>
      </c>
      <c r="R35" s="280" t="str">
        <f t="shared" ca="1" si="73"/>
        <v/>
      </c>
      <c r="S35" s="280" t="str">
        <f t="shared" ca="1" si="74"/>
        <v/>
      </c>
      <c r="T35" s="280" t="str">
        <f t="shared" ca="1" si="75"/>
        <v/>
      </c>
      <c r="U35" s="296" t="str">
        <f t="shared" ca="1" si="76"/>
        <v/>
      </c>
      <c r="V35" s="286" t="e">
        <f t="shared" ca="1" si="0"/>
        <v>#N/A</v>
      </c>
      <c r="W35" s="281" t="e">
        <f t="shared" ca="1" si="1"/>
        <v>#N/A</v>
      </c>
      <c r="X35" s="281" t="e">
        <f t="shared" ca="1" si="2"/>
        <v>#N/A</v>
      </c>
      <c r="Y35" s="281" t="e">
        <f t="shared" ca="1" si="3"/>
        <v>#N/A</v>
      </c>
      <c r="Z35" s="281" t="e">
        <f t="shared" ca="1" si="4"/>
        <v>#N/A</v>
      </c>
      <c r="AA35" s="281" t="e">
        <f t="shared" ca="1" si="5"/>
        <v>#N/A</v>
      </c>
      <c r="AB35" s="281" t="e">
        <f t="shared" ca="1" si="6"/>
        <v>#N/A</v>
      </c>
      <c r="AC35" s="281" t="e">
        <f t="shared" ca="1" si="7"/>
        <v>#N/A</v>
      </c>
      <c r="AD35" s="281" t="e">
        <f t="shared" ca="1" si="8"/>
        <v>#N/A</v>
      </c>
      <c r="AE35" s="281" t="e">
        <f t="shared" ca="1" si="9"/>
        <v>#N/A</v>
      </c>
      <c r="AF35" s="281" t="e">
        <f t="shared" ca="1" si="10"/>
        <v>#N/A</v>
      </c>
      <c r="AG35" s="281" t="e">
        <f t="shared" ca="1" si="11"/>
        <v>#N/A</v>
      </c>
      <c r="AH35" s="281" t="e">
        <f t="array" aca="1" ref="AH35" ca="1">INDEX(Ref_Master_Unit_Table,MATCH($W35,REF_To_Unit,0),MATCH('Reference - Lookup and Unit'!$A$11,Ref_From_Units,0))</f>
        <v>#N/A</v>
      </c>
      <c r="AI35" s="281" t="e">
        <f t="array" aca="1" ref="AI35" ca="1">INDEX(Ref_Master_Unit_Table,MATCH(IF(AND($D35="UK",$G35="Vehicle Distance (e.g. Road Transport)"),$L35,IF(ISBLANK($O35),$L35,$O35)),Ref_From_Units,0),MATCH($X35,REF_To_Unit,0))</f>
        <v>#N/A</v>
      </c>
      <c r="AJ35" s="281" t="e">
        <f t="array" aca="1" ref="AJ35" ca="1">INDEX(Ref_Master_Unit_Table,MATCH($Z35,REF_To_Unit,0),MATCH('Reference - Lookup and Unit'!$A$11,Ref_From_Units,0))</f>
        <v>#N/A</v>
      </c>
      <c r="AK35" s="281" t="e">
        <f t="array" aca="1" ref="AK35" ca="1">INDEX(Ref_Master_Unit_Table,MATCH(IF(AND($D35="UK",$G35="Vehicle Distance (e.g. Road Transport)"),$L35,IF(ISBLANK($O35),$L35,$O35)),Ref_From_Units,0),MATCH($AA35,REF_To_Unit,0))</f>
        <v>#N/A</v>
      </c>
      <c r="AL35" s="281" t="e">
        <f t="array" aca="1" ref="AL35" ca="1">INDEX(Ref_Master_Unit_Table,MATCH($AC35,REF_To_Unit,0),MATCH('Reference - Lookup and Unit'!$A$11,Ref_From_Units,0))</f>
        <v>#N/A</v>
      </c>
      <c r="AM35" s="281" t="e">
        <f t="array" aca="1" ref="AM35" ca="1">INDEX(Ref_Master_Unit_Table,MATCH(IF(OR($G35="Fuel Use",$G35="Custom Fuel"),$O35,$L35),Ref_From_Units,0),MATCH($AD35,REF_To_Unit,0))</f>
        <v>#N/A</v>
      </c>
      <c r="AN35" s="281" t="e">
        <f t="array" aca="1" ref="AN35" ca="1">INDEX(Ref_Master_Unit_Table,MATCH($AF35,REF_To_Unit,0),MATCH('Reference - Lookup and Unit'!$A$11,Ref_From_Units,0))</f>
        <v>#N/A</v>
      </c>
      <c r="AO35" s="281" t="e">
        <f t="array" aca="1" ref="AO35" ca="1">INDEX(Ref_Master_Unit_Table,MATCH(IF(OR($G35="Fuel Use",$G35="Custom Fuel"),$O35,$L35),Ref_From_Units,0),MATCH($AD35,REF_To_Unit,0))</f>
        <v>#N/A</v>
      </c>
      <c r="AP35" s="281">
        <f t="shared" ca="1" si="12"/>
        <v>1</v>
      </c>
      <c r="AQ35" s="282">
        <f t="shared" ca="1" si="13"/>
        <v>28</v>
      </c>
      <c r="AR35" s="282">
        <f t="shared" ca="1" si="14"/>
        <v>265</v>
      </c>
      <c r="AS35" s="282">
        <f t="shared" ca="1" si="15"/>
        <v>1</v>
      </c>
      <c r="AT35" s="276" t="str">
        <f t="shared" si="16"/>
        <v>Ref_DD_vehicle_Passenger_US_Road</v>
      </c>
      <c r="AU35" s="276" t="e">
        <f t="shared" ca="1" si="17"/>
        <v>#N/A</v>
      </c>
      <c r="AV35" s="276" t="e">
        <f t="shared" ca="1" si="18"/>
        <v>#N/A</v>
      </c>
      <c r="AW35" s="276" t="e">
        <f t="shared" ca="1" si="19"/>
        <v>#N/A</v>
      </c>
      <c r="AX35" s="276" t="e">
        <f t="shared" ca="1" si="20"/>
        <v>#N/A</v>
      </c>
      <c r="AY35" s="276" t="b">
        <f t="shared" ca="1" si="21"/>
        <v>1</v>
      </c>
      <c r="AZ35" s="276" t="str">
        <f t="shared" si="22"/>
        <v/>
      </c>
      <c r="BA35" s="276" t="str">
        <f t="shared" si="23"/>
        <v/>
      </c>
      <c r="BB35" s="276" t="str">
        <f t="shared" si="24"/>
        <v/>
      </c>
      <c r="BC35" s="276" t="str">
        <f t="shared" si="25"/>
        <v/>
      </c>
      <c r="BD35" s="276" t="str">
        <f t="shared" si="26"/>
        <v/>
      </c>
      <c r="BE35" s="276" t="str">
        <f t="shared" si="27"/>
        <v/>
      </c>
      <c r="BF35" s="276" t="str">
        <f t="shared" si="28"/>
        <v/>
      </c>
      <c r="BG35" s="276" t="str">
        <f t="shared" si="29"/>
        <v/>
      </c>
      <c r="BH35" s="276" t="str">
        <f t="shared" si="30"/>
        <v/>
      </c>
      <c r="BI35" s="276" t="str">
        <f t="shared" si="31"/>
        <v/>
      </c>
      <c r="BJ35" s="276" t="str">
        <f t="shared" si="32"/>
        <v/>
      </c>
      <c r="BK35" s="276" t="str">
        <f t="shared" si="33"/>
        <v/>
      </c>
      <c r="BL35" s="276" t="str">
        <f t="shared" si="34"/>
        <v/>
      </c>
      <c r="BM35" s="283" t="str">
        <f t="shared" ca="1" si="35"/>
        <v/>
      </c>
      <c r="BN35" s="276" t="str">
        <f t="shared" si="36"/>
        <v/>
      </c>
      <c r="BO35" s="276" t="str">
        <f t="shared" si="37"/>
        <v/>
      </c>
      <c r="BP35" s="276" t="str">
        <f t="shared" si="38"/>
        <v/>
      </c>
      <c r="BQ35" s="276" t="str">
        <f t="shared" si="39"/>
        <v/>
      </c>
      <c r="BR35" s="276" t="str">
        <f t="shared" si="40"/>
        <v/>
      </c>
      <c r="BS35" s="276" t="str">
        <f t="shared" si="41"/>
        <v/>
      </c>
      <c r="BT35" s="276" t="str">
        <f t="shared" si="42"/>
        <v/>
      </c>
      <c r="BU35" s="276" t="str">
        <f t="shared" si="43"/>
        <v/>
      </c>
      <c r="BV35" s="276" t="str">
        <f t="shared" si="44"/>
        <v/>
      </c>
      <c r="BW35" s="276" t="str">
        <f t="shared" si="45"/>
        <v/>
      </c>
      <c r="BX35" s="276" t="str">
        <f t="shared" si="46"/>
        <v/>
      </c>
      <c r="BY35" s="276" t="str">
        <f t="shared" si="47"/>
        <v/>
      </c>
      <c r="BZ35" s="276" t="str">
        <f t="shared" si="48"/>
        <v/>
      </c>
      <c r="CA35" s="276" t="str">
        <f t="shared" si="49"/>
        <v/>
      </c>
      <c r="CB35" s="276" t="str">
        <f t="shared" si="50"/>
        <v/>
      </c>
      <c r="CC35" s="276" t="str">
        <f t="shared" si="51"/>
        <v/>
      </c>
      <c r="CD35" s="276" t="str">
        <f t="shared" si="52"/>
        <v/>
      </c>
      <c r="CE35" s="276" t="str">
        <f t="shared" si="53"/>
        <v/>
      </c>
      <c r="CF35" s="276" t="str">
        <f t="shared" si="54"/>
        <v/>
      </c>
      <c r="CG35" s="276" t="str">
        <f t="shared" si="55"/>
        <v/>
      </c>
      <c r="CH35" s="276" t="str">
        <f t="shared" si="56"/>
        <v/>
      </c>
      <c r="CI35" s="276" t="str">
        <f t="shared" si="57"/>
        <v/>
      </c>
      <c r="CJ35" s="276" t="str">
        <f t="shared" si="58"/>
        <v/>
      </c>
      <c r="CK35" s="276" t="str">
        <f t="shared" si="59"/>
        <v/>
      </c>
      <c r="CL35" s="276" t="str">
        <f t="shared" ca="1" si="60"/>
        <v/>
      </c>
      <c r="CM35" s="276" t="str">
        <f t="shared" si="61"/>
        <v/>
      </c>
      <c r="CN35" s="276" t="str">
        <f t="shared" si="62"/>
        <v/>
      </c>
      <c r="CO35" s="276" t="str">
        <f t="shared" si="63"/>
        <v/>
      </c>
      <c r="CP35" s="276" t="str">
        <f t="shared" si="64"/>
        <v>Ref_DD_DistanceUnit</v>
      </c>
      <c r="CQ35" s="276" t="str">
        <f t="shared" ca="1" si="65"/>
        <v/>
      </c>
      <c r="CR35" s="311">
        <f t="shared" si="66"/>
        <v>0</v>
      </c>
      <c r="CS35" s="187"/>
      <c r="CT35" s="187"/>
      <c r="CU35" s="187"/>
      <c r="CV35" s="187"/>
      <c r="CW35" s="187"/>
      <c r="CX35" s="187"/>
      <c r="CY35" s="187"/>
      <c r="CZ35" s="187"/>
      <c r="DA35" s="187"/>
      <c r="DB35" s="187"/>
      <c r="DC35" s="187"/>
      <c r="DD35" s="187"/>
      <c r="DE35" s="187"/>
      <c r="DF35" s="187"/>
      <c r="DG35" s="187"/>
      <c r="DH35" s="187"/>
      <c r="DI35" s="187"/>
      <c r="DJ35" s="187"/>
      <c r="DK35" s="187"/>
      <c r="DL35" s="187"/>
      <c r="DM35" s="199"/>
      <c r="DN35" s="199"/>
      <c r="DO35" s="313"/>
    </row>
    <row r="36" spans="1:119" s="227" customFormat="1" ht="18" hidden="1" customHeight="1">
      <c r="A36" s="187"/>
      <c r="B36" s="285"/>
      <c r="C36" s="295"/>
      <c r="D36" s="271" t="s">
        <v>77</v>
      </c>
      <c r="E36" s="271" t="s">
        <v>105</v>
      </c>
      <c r="F36" s="277"/>
      <c r="G36" s="277"/>
      <c r="H36" s="277"/>
      <c r="I36" s="278"/>
      <c r="J36" s="278"/>
      <c r="K36" s="278"/>
      <c r="L36" s="277"/>
      <c r="M36" s="277"/>
      <c r="N36" s="278"/>
      <c r="O36" s="277"/>
      <c r="P36" s="279"/>
      <c r="Q36" s="280" t="str">
        <f t="shared" ca="1" si="72"/>
        <v/>
      </c>
      <c r="R36" s="280" t="str">
        <f t="shared" ca="1" si="73"/>
        <v/>
      </c>
      <c r="S36" s="280" t="str">
        <f t="shared" ca="1" si="74"/>
        <v/>
      </c>
      <c r="T36" s="280" t="str">
        <f t="shared" ca="1" si="75"/>
        <v/>
      </c>
      <c r="U36" s="296" t="str">
        <f t="shared" ca="1" si="76"/>
        <v/>
      </c>
      <c r="V36" s="286" t="e">
        <f t="shared" ca="1" si="0"/>
        <v>#N/A</v>
      </c>
      <c r="W36" s="281" t="e">
        <f t="shared" ca="1" si="1"/>
        <v>#N/A</v>
      </c>
      <c r="X36" s="281" t="e">
        <f t="shared" ca="1" si="2"/>
        <v>#N/A</v>
      </c>
      <c r="Y36" s="281" t="e">
        <f t="shared" ca="1" si="3"/>
        <v>#N/A</v>
      </c>
      <c r="Z36" s="281" t="e">
        <f t="shared" ca="1" si="4"/>
        <v>#N/A</v>
      </c>
      <c r="AA36" s="281" t="e">
        <f t="shared" ca="1" si="5"/>
        <v>#N/A</v>
      </c>
      <c r="AB36" s="281" t="e">
        <f t="shared" ca="1" si="6"/>
        <v>#N/A</v>
      </c>
      <c r="AC36" s="281" t="e">
        <f t="shared" ca="1" si="7"/>
        <v>#N/A</v>
      </c>
      <c r="AD36" s="281" t="e">
        <f t="shared" ca="1" si="8"/>
        <v>#N/A</v>
      </c>
      <c r="AE36" s="281" t="e">
        <f t="shared" ca="1" si="9"/>
        <v>#N/A</v>
      </c>
      <c r="AF36" s="281" t="e">
        <f t="shared" ca="1" si="10"/>
        <v>#N/A</v>
      </c>
      <c r="AG36" s="281" t="e">
        <f t="shared" ca="1" si="11"/>
        <v>#N/A</v>
      </c>
      <c r="AH36" s="281" t="e">
        <f t="array" aca="1" ref="AH36" ca="1">INDEX(Ref_Master_Unit_Table,MATCH($W36,REF_To_Unit,0),MATCH('Reference - Lookup and Unit'!$A$11,Ref_From_Units,0))</f>
        <v>#N/A</v>
      </c>
      <c r="AI36" s="281" t="e">
        <f t="array" aca="1" ref="AI36" ca="1">INDEX(Ref_Master_Unit_Table,MATCH(IF(AND($D36="UK",$G36="Vehicle Distance (e.g. Road Transport)"),$L36,IF(ISBLANK($O36),$L36,$O36)),Ref_From_Units,0),MATCH($X36,REF_To_Unit,0))</f>
        <v>#N/A</v>
      </c>
      <c r="AJ36" s="281" t="e">
        <f t="array" aca="1" ref="AJ36" ca="1">INDEX(Ref_Master_Unit_Table,MATCH($Z36,REF_To_Unit,0),MATCH('Reference - Lookup and Unit'!$A$11,Ref_From_Units,0))</f>
        <v>#N/A</v>
      </c>
      <c r="AK36" s="281" t="e">
        <f t="array" aca="1" ref="AK36" ca="1">INDEX(Ref_Master_Unit_Table,MATCH(IF(AND($D36="UK",$G36="Vehicle Distance (e.g. Road Transport)"),$L36,IF(ISBLANK($O36),$L36,$O36)),Ref_From_Units,0),MATCH($AA36,REF_To_Unit,0))</f>
        <v>#N/A</v>
      </c>
      <c r="AL36" s="281" t="e">
        <f t="array" aca="1" ref="AL36" ca="1">INDEX(Ref_Master_Unit_Table,MATCH($AC36,REF_To_Unit,0),MATCH('Reference - Lookup and Unit'!$A$11,Ref_From_Units,0))</f>
        <v>#N/A</v>
      </c>
      <c r="AM36" s="281" t="e">
        <f t="array" aca="1" ref="AM36" ca="1">INDEX(Ref_Master_Unit_Table,MATCH(IF(OR($G36="Fuel Use",$G36="Custom Fuel"),$O36,$L36),Ref_From_Units,0),MATCH($AD36,REF_To_Unit,0))</f>
        <v>#N/A</v>
      </c>
      <c r="AN36" s="281" t="e">
        <f t="array" aca="1" ref="AN36" ca="1">INDEX(Ref_Master_Unit_Table,MATCH($AF36,REF_To_Unit,0),MATCH('Reference - Lookup and Unit'!$A$11,Ref_From_Units,0))</f>
        <v>#N/A</v>
      </c>
      <c r="AO36" s="281" t="e">
        <f t="array" aca="1" ref="AO36" ca="1">INDEX(Ref_Master_Unit_Table,MATCH(IF(OR($G36="Fuel Use",$G36="Custom Fuel"),$O36,$L36),Ref_From_Units,0),MATCH($AD36,REF_To_Unit,0))</f>
        <v>#N/A</v>
      </c>
      <c r="AP36" s="281">
        <f t="shared" ca="1" si="12"/>
        <v>1</v>
      </c>
      <c r="AQ36" s="282">
        <f t="shared" ca="1" si="13"/>
        <v>28</v>
      </c>
      <c r="AR36" s="282">
        <f t="shared" ca="1" si="14"/>
        <v>265</v>
      </c>
      <c r="AS36" s="282">
        <f t="shared" ca="1" si="15"/>
        <v>1</v>
      </c>
      <c r="AT36" s="276" t="str">
        <f t="shared" si="16"/>
        <v>Ref_DD_vehicle_Passenger_US_Road</v>
      </c>
      <c r="AU36" s="276" t="e">
        <f t="shared" ca="1" si="17"/>
        <v>#N/A</v>
      </c>
      <c r="AV36" s="276" t="e">
        <f t="shared" ca="1" si="18"/>
        <v>#N/A</v>
      </c>
      <c r="AW36" s="276" t="e">
        <f t="shared" ca="1" si="19"/>
        <v>#N/A</v>
      </c>
      <c r="AX36" s="276" t="e">
        <f t="shared" ca="1" si="20"/>
        <v>#N/A</v>
      </c>
      <c r="AY36" s="276" t="b">
        <f t="shared" ca="1" si="21"/>
        <v>1</v>
      </c>
      <c r="AZ36" s="276" t="str">
        <f t="shared" si="22"/>
        <v/>
      </c>
      <c r="BA36" s="276" t="str">
        <f t="shared" si="23"/>
        <v/>
      </c>
      <c r="BB36" s="276" t="str">
        <f t="shared" si="24"/>
        <v/>
      </c>
      <c r="BC36" s="276" t="str">
        <f t="shared" si="25"/>
        <v/>
      </c>
      <c r="BD36" s="276" t="str">
        <f t="shared" si="26"/>
        <v/>
      </c>
      <c r="BE36" s="276" t="str">
        <f t="shared" si="27"/>
        <v/>
      </c>
      <c r="BF36" s="276" t="str">
        <f t="shared" si="28"/>
        <v/>
      </c>
      <c r="BG36" s="276" t="str">
        <f t="shared" si="29"/>
        <v/>
      </c>
      <c r="BH36" s="276" t="str">
        <f t="shared" si="30"/>
        <v/>
      </c>
      <c r="BI36" s="276" t="str">
        <f t="shared" si="31"/>
        <v/>
      </c>
      <c r="BJ36" s="276" t="str">
        <f t="shared" si="32"/>
        <v/>
      </c>
      <c r="BK36" s="276" t="str">
        <f t="shared" si="33"/>
        <v/>
      </c>
      <c r="BL36" s="276" t="str">
        <f t="shared" si="34"/>
        <v/>
      </c>
      <c r="BM36" s="283" t="str">
        <f t="shared" ca="1" si="35"/>
        <v/>
      </c>
      <c r="BN36" s="276" t="str">
        <f t="shared" si="36"/>
        <v/>
      </c>
      <c r="BO36" s="276" t="str">
        <f t="shared" si="37"/>
        <v/>
      </c>
      <c r="BP36" s="276" t="str">
        <f t="shared" si="38"/>
        <v/>
      </c>
      <c r="BQ36" s="276" t="str">
        <f t="shared" si="39"/>
        <v/>
      </c>
      <c r="BR36" s="276" t="str">
        <f t="shared" si="40"/>
        <v/>
      </c>
      <c r="BS36" s="276" t="str">
        <f t="shared" si="41"/>
        <v/>
      </c>
      <c r="BT36" s="276" t="str">
        <f t="shared" si="42"/>
        <v/>
      </c>
      <c r="BU36" s="276" t="str">
        <f t="shared" si="43"/>
        <v/>
      </c>
      <c r="BV36" s="276" t="str">
        <f t="shared" si="44"/>
        <v/>
      </c>
      <c r="BW36" s="276" t="str">
        <f t="shared" si="45"/>
        <v/>
      </c>
      <c r="BX36" s="276" t="str">
        <f t="shared" si="46"/>
        <v/>
      </c>
      <c r="BY36" s="276" t="str">
        <f t="shared" si="47"/>
        <v/>
      </c>
      <c r="BZ36" s="276" t="str">
        <f t="shared" si="48"/>
        <v/>
      </c>
      <c r="CA36" s="276" t="str">
        <f t="shared" si="49"/>
        <v/>
      </c>
      <c r="CB36" s="276" t="str">
        <f t="shared" si="50"/>
        <v/>
      </c>
      <c r="CC36" s="276" t="str">
        <f t="shared" si="51"/>
        <v/>
      </c>
      <c r="CD36" s="276" t="str">
        <f t="shared" si="52"/>
        <v/>
      </c>
      <c r="CE36" s="276" t="str">
        <f t="shared" si="53"/>
        <v/>
      </c>
      <c r="CF36" s="276" t="str">
        <f t="shared" si="54"/>
        <v/>
      </c>
      <c r="CG36" s="276" t="str">
        <f t="shared" si="55"/>
        <v/>
      </c>
      <c r="CH36" s="276" t="str">
        <f t="shared" si="56"/>
        <v/>
      </c>
      <c r="CI36" s="276" t="str">
        <f t="shared" si="57"/>
        <v/>
      </c>
      <c r="CJ36" s="276" t="str">
        <f t="shared" si="58"/>
        <v/>
      </c>
      <c r="CK36" s="276" t="str">
        <f t="shared" si="59"/>
        <v/>
      </c>
      <c r="CL36" s="276" t="str">
        <f t="shared" ca="1" si="60"/>
        <v/>
      </c>
      <c r="CM36" s="276" t="str">
        <f t="shared" si="61"/>
        <v/>
      </c>
      <c r="CN36" s="276" t="str">
        <f t="shared" si="62"/>
        <v/>
      </c>
      <c r="CO36" s="276" t="str">
        <f t="shared" si="63"/>
        <v/>
      </c>
      <c r="CP36" s="276" t="str">
        <f t="shared" si="64"/>
        <v>Ref_DD_DistanceUnit</v>
      </c>
      <c r="CQ36" s="276" t="str">
        <f t="shared" ca="1" si="65"/>
        <v/>
      </c>
      <c r="CR36" s="311">
        <f t="shared" si="66"/>
        <v>0</v>
      </c>
      <c r="CS36" s="187"/>
      <c r="CT36" s="187"/>
      <c r="CU36" s="187"/>
      <c r="CV36" s="187"/>
      <c r="CW36" s="187"/>
      <c r="CX36" s="187"/>
      <c r="CY36" s="187"/>
      <c r="CZ36" s="187"/>
      <c r="DA36" s="187"/>
      <c r="DB36" s="187"/>
      <c r="DC36" s="187"/>
      <c r="DD36" s="187"/>
      <c r="DE36" s="187"/>
      <c r="DF36" s="187"/>
      <c r="DG36" s="187"/>
      <c r="DH36" s="187"/>
      <c r="DI36" s="187"/>
      <c r="DJ36" s="187"/>
      <c r="DK36" s="187"/>
      <c r="DL36" s="187"/>
      <c r="DM36" s="199"/>
      <c r="DN36" s="199"/>
      <c r="DO36" s="313"/>
    </row>
    <row r="37" spans="1:119" s="227" customFormat="1" ht="18" hidden="1" customHeight="1">
      <c r="A37" s="187"/>
      <c r="B37" s="285"/>
      <c r="C37" s="295"/>
      <c r="D37" s="271" t="s">
        <v>77</v>
      </c>
      <c r="E37" s="271" t="s">
        <v>105</v>
      </c>
      <c r="F37" s="277"/>
      <c r="G37" s="277"/>
      <c r="H37" s="277"/>
      <c r="I37" s="278"/>
      <c r="J37" s="278"/>
      <c r="K37" s="278"/>
      <c r="L37" s="277"/>
      <c r="M37" s="277"/>
      <c r="N37" s="278"/>
      <c r="O37" s="277"/>
      <c r="P37" s="279"/>
      <c r="Q37" s="280" t="str">
        <f t="shared" ca="1" si="72"/>
        <v/>
      </c>
      <c r="R37" s="280" t="str">
        <f t="shared" ca="1" si="73"/>
        <v/>
      </c>
      <c r="S37" s="280" t="str">
        <f t="shared" ca="1" si="74"/>
        <v/>
      </c>
      <c r="T37" s="280" t="str">
        <f t="shared" ca="1" si="75"/>
        <v/>
      </c>
      <c r="U37" s="296" t="str">
        <f t="shared" ca="1" si="76"/>
        <v/>
      </c>
      <c r="V37" s="286" t="e">
        <f t="shared" ca="1" si="0"/>
        <v>#N/A</v>
      </c>
      <c r="W37" s="281" t="e">
        <f t="shared" ca="1" si="1"/>
        <v>#N/A</v>
      </c>
      <c r="X37" s="281" t="e">
        <f t="shared" ca="1" si="2"/>
        <v>#N/A</v>
      </c>
      <c r="Y37" s="281" t="e">
        <f t="shared" ca="1" si="3"/>
        <v>#N/A</v>
      </c>
      <c r="Z37" s="281" t="e">
        <f t="shared" ca="1" si="4"/>
        <v>#N/A</v>
      </c>
      <c r="AA37" s="281" t="e">
        <f t="shared" ca="1" si="5"/>
        <v>#N/A</v>
      </c>
      <c r="AB37" s="281" t="e">
        <f t="shared" ca="1" si="6"/>
        <v>#N/A</v>
      </c>
      <c r="AC37" s="281" t="e">
        <f t="shared" ca="1" si="7"/>
        <v>#N/A</v>
      </c>
      <c r="AD37" s="281" t="e">
        <f t="shared" ca="1" si="8"/>
        <v>#N/A</v>
      </c>
      <c r="AE37" s="281" t="e">
        <f t="shared" ca="1" si="9"/>
        <v>#N/A</v>
      </c>
      <c r="AF37" s="281" t="e">
        <f t="shared" ca="1" si="10"/>
        <v>#N/A</v>
      </c>
      <c r="AG37" s="281" t="e">
        <f t="shared" ca="1" si="11"/>
        <v>#N/A</v>
      </c>
      <c r="AH37" s="281" t="e">
        <f t="array" aca="1" ref="AH37" ca="1">INDEX(Ref_Master_Unit_Table,MATCH($W37,REF_To_Unit,0),MATCH('Reference - Lookup and Unit'!$A$11,Ref_From_Units,0))</f>
        <v>#N/A</v>
      </c>
      <c r="AI37" s="281" t="e">
        <f t="array" aca="1" ref="AI37" ca="1">INDEX(Ref_Master_Unit_Table,MATCH(IF(AND($D37="UK",$G37="Vehicle Distance (e.g. Road Transport)"),$L37,IF(ISBLANK($O37),$L37,$O37)),Ref_From_Units,0),MATCH($X37,REF_To_Unit,0))</f>
        <v>#N/A</v>
      </c>
      <c r="AJ37" s="281" t="e">
        <f t="array" aca="1" ref="AJ37" ca="1">INDEX(Ref_Master_Unit_Table,MATCH($Z37,REF_To_Unit,0),MATCH('Reference - Lookup and Unit'!$A$11,Ref_From_Units,0))</f>
        <v>#N/A</v>
      </c>
      <c r="AK37" s="281" t="e">
        <f t="array" aca="1" ref="AK37" ca="1">INDEX(Ref_Master_Unit_Table,MATCH(IF(AND($D37="UK",$G37="Vehicle Distance (e.g. Road Transport)"),$L37,IF(ISBLANK($O37),$L37,$O37)),Ref_From_Units,0),MATCH($AA37,REF_To_Unit,0))</f>
        <v>#N/A</v>
      </c>
      <c r="AL37" s="281" t="e">
        <f t="array" aca="1" ref="AL37" ca="1">INDEX(Ref_Master_Unit_Table,MATCH($AC37,REF_To_Unit,0),MATCH('Reference - Lookup and Unit'!$A$11,Ref_From_Units,0))</f>
        <v>#N/A</v>
      </c>
      <c r="AM37" s="281" t="e">
        <f t="array" aca="1" ref="AM37" ca="1">INDEX(Ref_Master_Unit_Table,MATCH(IF(OR($G37="Fuel Use",$G37="Custom Fuel"),$O37,$L37),Ref_From_Units,0),MATCH($AD37,REF_To_Unit,0))</f>
        <v>#N/A</v>
      </c>
      <c r="AN37" s="281" t="e">
        <f t="array" aca="1" ref="AN37" ca="1">INDEX(Ref_Master_Unit_Table,MATCH($AF37,REF_To_Unit,0),MATCH('Reference - Lookup and Unit'!$A$11,Ref_From_Units,0))</f>
        <v>#N/A</v>
      </c>
      <c r="AO37" s="281" t="e">
        <f t="array" aca="1" ref="AO37" ca="1">INDEX(Ref_Master_Unit_Table,MATCH(IF(OR($G37="Fuel Use",$G37="Custom Fuel"),$O37,$L37),Ref_From_Units,0),MATCH($AD37,REF_To_Unit,0))</f>
        <v>#N/A</v>
      </c>
      <c r="AP37" s="281">
        <f t="shared" ca="1" si="12"/>
        <v>1</v>
      </c>
      <c r="AQ37" s="282">
        <f t="shared" ca="1" si="13"/>
        <v>28</v>
      </c>
      <c r="AR37" s="282">
        <f t="shared" ca="1" si="14"/>
        <v>265</v>
      </c>
      <c r="AS37" s="282">
        <f t="shared" ca="1" si="15"/>
        <v>1</v>
      </c>
      <c r="AT37" s="276" t="str">
        <f t="shared" si="16"/>
        <v>Ref_DD_vehicle_Passenger_US_Road</v>
      </c>
      <c r="AU37" s="276" t="e">
        <f t="shared" ca="1" si="17"/>
        <v>#N/A</v>
      </c>
      <c r="AV37" s="276" t="e">
        <f t="shared" ca="1" si="18"/>
        <v>#N/A</v>
      </c>
      <c r="AW37" s="276" t="e">
        <f t="shared" ca="1" si="19"/>
        <v>#N/A</v>
      </c>
      <c r="AX37" s="276" t="e">
        <f t="shared" ca="1" si="20"/>
        <v>#N/A</v>
      </c>
      <c r="AY37" s="276" t="b">
        <f t="shared" ca="1" si="21"/>
        <v>1</v>
      </c>
      <c r="AZ37" s="276" t="str">
        <f t="shared" si="22"/>
        <v/>
      </c>
      <c r="BA37" s="276" t="str">
        <f t="shared" si="23"/>
        <v/>
      </c>
      <c r="BB37" s="276" t="str">
        <f t="shared" si="24"/>
        <v/>
      </c>
      <c r="BC37" s="276" t="str">
        <f t="shared" si="25"/>
        <v/>
      </c>
      <c r="BD37" s="276" t="str">
        <f t="shared" si="26"/>
        <v/>
      </c>
      <c r="BE37" s="276" t="str">
        <f t="shared" si="27"/>
        <v/>
      </c>
      <c r="BF37" s="276" t="str">
        <f t="shared" si="28"/>
        <v/>
      </c>
      <c r="BG37" s="276" t="str">
        <f t="shared" si="29"/>
        <v/>
      </c>
      <c r="BH37" s="276" t="str">
        <f t="shared" si="30"/>
        <v/>
      </c>
      <c r="BI37" s="276" t="str">
        <f t="shared" si="31"/>
        <v/>
      </c>
      <c r="BJ37" s="276" t="str">
        <f t="shared" si="32"/>
        <v/>
      </c>
      <c r="BK37" s="276" t="str">
        <f t="shared" si="33"/>
        <v/>
      </c>
      <c r="BL37" s="276" t="str">
        <f t="shared" si="34"/>
        <v/>
      </c>
      <c r="BM37" s="283" t="str">
        <f t="shared" ca="1" si="35"/>
        <v/>
      </c>
      <c r="BN37" s="276" t="str">
        <f t="shared" si="36"/>
        <v/>
      </c>
      <c r="BO37" s="276" t="str">
        <f t="shared" si="37"/>
        <v/>
      </c>
      <c r="BP37" s="276" t="str">
        <f t="shared" si="38"/>
        <v/>
      </c>
      <c r="BQ37" s="276" t="str">
        <f t="shared" si="39"/>
        <v/>
      </c>
      <c r="BR37" s="276" t="str">
        <f t="shared" si="40"/>
        <v/>
      </c>
      <c r="BS37" s="276" t="str">
        <f t="shared" si="41"/>
        <v/>
      </c>
      <c r="BT37" s="276" t="str">
        <f t="shared" si="42"/>
        <v/>
      </c>
      <c r="BU37" s="276" t="str">
        <f t="shared" si="43"/>
        <v/>
      </c>
      <c r="BV37" s="276" t="str">
        <f t="shared" si="44"/>
        <v/>
      </c>
      <c r="BW37" s="276" t="str">
        <f t="shared" si="45"/>
        <v/>
      </c>
      <c r="BX37" s="276" t="str">
        <f t="shared" si="46"/>
        <v/>
      </c>
      <c r="BY37" s="276" t="str">
        <f t="shared" si="47"/>
        <v/>
      </c>
      <c r="BZ37" s="276" t="str">
        <f t="shared" si="48"/>
        <v/>
      </c>
      <c r="CA37" s="276" t="str">
        <f t="shared" si="49"/>
        <v/>
      </c>
      <c r="CB37" s="276" t="str">
        <f t="shared" si="50"/>
        <v/>
      </c>
      <c r="CC37" s="276" t="str">
        <f t="shared" si="51"/>
        <v/>
      </c>
      <c r="CD37" s="276" t="str">
        <f t="shared" si="52"/>
        <v/>
      </c>
      <c r="CE37" s="276" t="str">
        <f t="shared" si="53"/>
        <v/>
      </c>
      <c r="CF37" s="276" t="str">
        <f t="shared" si="54"/>
        <v/>
      </c>
      <c r="CG37" s="276" t="str">
        <f t="shared" si="55"/>
        <v/>
      </c>
      <c r="CH37" s="276" t="str">
        <f t="shared" si="56"/>
        <v/>
      </c>
      <c r="CI37" s="276" t="str">
        <f t="shared" si="57"/>
        <v/>
      </c>
      <c r="CJ37" s="276" t="str">
        <f t="shared" si="58"/>
        <v/>
      </c>
      <c r="CK37" s="276" t="str">
        <f t="shared" si="59"/>
        <v/>
      </c>
      <c r="CL37" s="276" t="str">
        <f t="shared" ca="1" si="60"/>
        <v/>
      </c>
      <c r="CM37" s="276" t="str">
        <f t="shared" si="61"/>
        <v/>
      </c>
      <c r="CN37" s="276" t="str">
        <f t="shared" si="62"/>
        <v/>
      </c>
      <c r="CO37" s="276" t="str">
        <f t="shared" si="63"/>
        <v/>
      </c>
      <c r="CP37" s="276" t="str">
        <f t="shared" si="64"/>
        <v>Ref_DD_DistanceUnit</v>
      </c>
      <c r="CQ37" s="276" t="str">
        <f t="shared" ca="1" si="65"/>
        <v/>
      </c>
      <c r="CR37" s="311">
        <f t="shared" si="66"/>
        <v>0</v>
      </c>
      <c r="CS37" s="187"/>
      <c r="CT37" s="187"/>
      <c r="CU37" s="187"/>
      <c r="CV37" s="187"/>
      <c r="CW37" s="187"/>
      <c r="CX37" s="187"/>
      <c r="CY37" s="187"/>
      <c r="CZ37" s="187"/>
      <c r="DA37" s="187"/>
      <c r="DB37" s="187"/>
      <c r="DC37" s="187"/>
      <c r="DD37" s="187"/>
      <c r="DE37" s="187"/>
      <c r="DF37" s="187"/>
      <c r="DG37" s="187"/>
      <c r="DH37" s="187"/>
      <c r="DI37" s="187"/>
      <c r="DJ37" s="187"/>
      <c r="DK37" s="187"/>
      <c r="DL37" s="187"/>
      <c r="DM37" s="199"/>
      <c r="DN37" s="199"/>
      <c r="DO37" s="313"/>
    </row>
    <row r="38" spans="1:119" s="227" customFormat="1" ht="18" hidden="1" customHeight="1">
      <c r="A38" s="187"/>
      <c r="B38" s="285"/>
      <c r="C38" s="295"/>
      <c r="D38" s="271" t="s">
        <v>77</v>
      </c>
      <c r="E38" s="271" t="s">
        <v>105</v>
      </c>
      <c r="F38" s="277"/>
      <c r="G38" s="277"/>
      <c r="H38" s="277"/>
      <c r="I38" s="278"/>
      <c r="J38" s="278"/>
      <c r="K38" s="278"/>
      <c r="L38" s="277"/>
      <c r="M38" s="277"/>
      <c r="N38" s="278"/>
      <c r="O38" s="277"/>
      <c r="P38" s="279"/>
      <c r="Q38" s="280" t="str">
        <f t="shared" ca="1" si="72"/>
        <v/>
      </c>
      <c r="R38" s="280" t="str">
        <f t="shared" ca="1" si="73"/>
        <v/>
      </c>
      <c r="S38" s="280" t="str">
        <f t="shared" ca="1" si="74"/>
        <v/>
      </c>
      <c r="T38" s="280" t="str">
        <f t="shared" ca="1" si="75"/>
        <v/>
      </c>
      <c r="U38" s="296" t="str">
        <f t="shared" ca="1" si="76"/>
        <v/>
      </c>
      <c r="V38" s="286" t="e">
        <f t="shared" ca="1" si="0"/>
        <v>#N/A</v>
      </c>
      <c r="W38" s="281" t="e">
        <f t="shared" ca="1" si="1"/>
        <v>#N/A</v>
      </c>
      <c r="X38" s="281" t="e">
        <f t="shared" ca="1" si="2"/>
        <v>#N/A</v>
      </c>
      <c r="Y38" s="281" t="e">
        <f t="shared" ca="1" si="3"/>
        <v>#N/A</v>
      </c>
      <c r="Z38" s="281" t="e">
        <f t="shared" ca="1" si="4"/>
        <v>#N/A</v>
      </c>
      <c r="AA38" s="281" t="e">
        <f t="shared" ca="1" si="5"/>
        <v>#N/A</v>
      </c>
      <c r="AB38" s="281" t="e">
        <f t="shared" ca="1" si="6"/>
        <v>#N/A</v>
      </c>
      <c r="AC38" s="281" t="e">
        <f t="shared" ca="1" si="7"/>
        <v>#N/A</v>
      </c>
      <c r="AD38" s="281" t="e">
        <f t="shared" ca="1" si="8"/>
        <v>#N/A</v>
      </c>
      <c r="AE38" s="281" t="e">
        <f t="shared" ca="1" si="9"/>
        <v>#N/A</v>
      </c>
      <c r="AF38" s="281" t="e">
        <f t="shared" ca="1" si="10"/>
        <v>#N/A</v>
      </c>
      <c r="AG38" s="281" t="e">
        <f t="shared" ca="1" si="11"/>
        <v>#N/A</v>
      </c>
      <c r="AH38" s="281" t="e">
        <f t="array" aca="1" ref="AH38" ca="1">INDEX(Ref_Master_Unit_Table,MATCH($W38,REF_To_Unit,0),MATCH('Reference - Lookup and Unit'!$A$11,Ref_From_Units,0))</f>
        <v>#N/A</v>
      </c>
      <c r="AI38" s="281" t="e">
        <f t="array" aca="1" ref="AI38" ca="1">INDEX(Ref_Master_Unit_Table,MATCH(IF(AND($D38="UK",$G38="Vehicle Distance (e.g. Road Transport)"),$L38,IF(ISBLANK($O38),$L38,$O38)),Ref_From_Units,0),MATCH($X38,REF_To_Unit,0))</f>
        <v>#N/A</v>
      </c>
      <c r="AJ38" s="281" t="e">
        <f t="array" aca="1" ref="AJ38" ca="1">INDEX(Ref_Master_Unit_Table,MATCH($Z38,REF_To_Unit,0),MATCH('Reference - Lookup and Unit'!$A$11,Ref_From_Units,0))</f>
        <v>#N/A</v>
      </c>
      <c r="AK38" s="281" t="e">
        <f t="array" aca="1" ref="AK38" ca="1">INDEX(Ref_Master_Unit_Table,MATCH(IF(AND($D38="UK",$G38="Vehicle Distance (e.g. Road Transport)"),$L38,IF(ISBLANK($O38),$L38,$O38)),Ref_From_Units,0),MATCH($AA38,REF_To_Unit,0))</f>
        <v>#N/A</v>
      </c>
      <c r="AL38" s="281" t="e">
        <f t="array" aca="1" ref="AL38" ca="1">INDEX(Ref_Master_Unit_Table,MATCH($AC38,REF_To_Unit,0),MATCH('Reference - Lookup and Unit'!$A$11,Ref_From_Units,0))</f>
        <v>#N/A</v>
      </c>
      <c r="AM38" s="281" t="e">
        <f t="array" aca="1" ref="AM38" ca="1">INDEX(Ref_Master_Unit_Table,MATCH(IF(OR($G38="Fuel Use",$G38="Custom Fuel"),$O38,$L38),Ref_From_Units,0),MATCH($AD38,REF_To_Unit,0))</f>
        <v>#N/A</v>
      </c>
      <c r="AN38" s="281" t="e">
        <f t="array" aca="1" ref="AN38" ca="1">INDEX(Ref_Master_Unit_Table,MATCH($AF38,REF_To_Unit,0),MATCH('Reference - Lookup and Unit'!$A$11,Ref_From_Units,0))</f>
        <v>#N/A</v>
      </c>
      <c r="AO38" s="281" t="e">
        <f t="array" aca="1" ref="AO38" ca="1">INDEX(Ref_Master_Unit_Table,MATCH(IF(OR($G38="Fuel Use",$G38="Custom Fuel"),$O38,$L38),Ref_From_Units,0),MATCH($AD38,REF_To_Unit,0))</f>
        <v>#N/A</v>
      </c>
      <c r="AP38" s="281">
        <f t="shared" ca="1" si="12"/>
        <v>1</v>
      </c>
      <c r="AQ38" s="282">
        <f t="shared" ca="1" si="13"/>
        <v>28</v>
      </c>
      <c r="AR38" s="282">
        <f t="shared" ca="1" si="14"/>
        <v>265</v>
      </c>
      <c r="AS38" s="282">
        <f t="shared" ca="1" si="15"/>
        <v>1</v>
      </c>
      <c r="AT38" s="276" t="str">
        <f t="shared" si="16"/>
        <v>Ref_DD_vehicle_Passenger_US_Road</v>
      </c>
      <c r="AU38" s="276" t="e">
        <f t="shared" ca="1" si="17"/>
        <v>#N/A</v>
      </c>
      <c r="AV38" s="276" t="e">
        <f t="shared" ca="1" si="18"/>
        <v>#N/A</v>
      </c>
      <c r="AW38" s="276" t="e">
        <f t="shared" ca="1" si="19"/>
        <v>#N/A</v>
      </c>
      <c r="AX38" s="276" t="e">
        <f t="shared" ca="1" si="20"/>
        <v>#N/A</v>
      </c>
      <c r="AY38" s="276" t="b">
        <f t="shared" ca="1" si="21"/>
        <v>1</v>
      </c>
      <c r="AZ38" s="276" t="str">
        <f t="shared" si="22"/>
        <v/>
      </c>
      <c r="BA38" s="276" t="str">
        <f t="shared" si="23"/>
        <v/>
      </c>
      <c r="BB38" s="276" t="str">
        <f t="shared" si="24"/>
        <v/>
      </c>
      <c r="BC38" s="276" t="str">
        <f t="shared" si="25"/>
        <v/>
      </c>
      <c r="BD38" s="276" t="str">
        <f t="shared" si="26"/>
        <v/>
      </c>
      <c r="BE38" s="276" t="str">
        <f t="shared" si="27"/>
        <v/>
      </c>
      <c r="BF38" s="276" t="str">
        <f t="shared" si="28"/>
        <v/>
      </c>
      <c r="BG38" s="276" t="str">
        <f t="shared" si="29"/>
        <v/>
      </c>
      <c r="BH38" s="276" t="str">
        <f t="shared" si="30"/>
        <v/>
      </c>
      <c r="BI38" s="276" t="str">
        <f t="shared" si="31"/>
        <v/>
      </c>
      <c r="BJ38" s="276" t="str">
        <f t="shared" si="32"/>
        <v/>
      </c>
      <c r="BK38" s="276" t="str">
        <f t="shared" si="33"/>
        <v/>
      </c>
      <c r="BL38" s="276" t="str">
        <f t="shared" si="34"/>
        <v/>
      </c>
      <c r="BM38" s="283" t="str">
        <f t="shared" ca="1" si="35"/>
        <v/>
      </c>
      <c r="BN38" s="276" t="str">
        <f t="shared" si="36"/>
        <v/>
      </c>
      <c r="BO38" s="276" t="str">
        <f t="shared" si="37"/>
        <v/>
      </c>
      <c r="BP38" s="276" t="str">
        <f t="shared" si="38"/>
        <v/>
      </c>
      <c r="BQ38" s="276" t="str">
        <f t="shared" si="39"/>
        <v/>
      </c>
      <c r="BR38" s="276" t="str">
        <f t="shared" si="40"/>
        <v/>
      </c>
      <c r="BS38" s="276" t="str">
        <f t="shared" si="41"/>
        <v/>
      </c>
      <c r="BT38" s="276" t="str">
        <f t="shared" si="42"/>
        <v/>
      </c>
      <c r="BU38" s="276" t="str">
        <f t="shared" si="43"/>
        <v/>
      </c>
      <c r="BV38" s="276" t="str">
        <f t="shared" si="44"/>
        <v/>
      </c>
      <c r="BW38" s="276" t="str">
        <f t="shared" si="45"/>
        <v/>
      </c>
      <c r="BX38" s="276" t="str">
        <f t="shared" si="46"/>
        <v/>
      </c>
      <c r="BY38" s="276" t="str">
        <f t="shared" si="47"/>
        <v/>
      </c>
      <c r="BZ38" s="276" t="str">
        <f t="shared" si="48"/>
        <v/>
      </c>
      <c r="CA38" s="276" t="str">
        <f t="shared" si="49"/>
        <v/>
      </c>
      <c r="CB38" s="276" t="str">
        <f t="shared" si="50"/>
        <v/>
      </c>
      <c r="CC38" s="276" t="str">
        <f t="shared" si="51"/>
        <v/>
      </c>
      <c r="CD38" s="276" t="str">
        <f t="shared" si="52"/>
        <v/>
      </c>
      <c r="CE38" s="276" t="str">
        <f t="shared" si="53"/>
        <v/>
      </c>
      <c r="CF38" s="276" t="str">
        <f t="shared" si="54"/>
        <v/>
      </c>
      <c r="CG38" s="276" t="str">
        <f t="shared" si="55"/>
        <v/>
      </c>
      <c r="CH38" s="276" t="str">
        <f t="shared" si="56"/>
        <v/>
      </c>
      <c r="CI38" s="276" t="str">
        <f t="shared" si="57"/>
        <v/>
      </c>
      <c r="CJ38" s="276" t="str">
        <f t="shared" si="58"/>
        <v/>
      </c>
      <c r="CK38" s="276" t="str">
        <f t="shared" si="59"/>
        <v/>
      </c>
      <c r="CL38" s="276" t="str">
        <f t="shared" ca="1" si="60"/>
        <v/>
      </c>
      <c r="CM38" s="276" t="str">
        <f t="shared" si="61"/>
        <v/>
      </c>
      <c r="CN38" s="276" t="str">
        <f t="shared" si="62"/>
        <v/>
      </c>
      <c r="CO38" s="276" t="str">
        <f t="shared" si="63"/>
        <v/>
      </c>
      <c r="CP38" s="276" t="str">
        <f t="shared" si="64"/>
        <v>Ref_DD_DistanceUnit</v>
      </c>
      <c r="CQ38" s="276" t="str">
        <f t="shared" ca="1" si="65"/>
        <v/>
      </c>
      <c r="CR38" s="311">
        <f t="shared" si="66"/>
        <v>0</v>
      </c>
      <c r="CS38" s="187"/>
      <c r="CT38" s="187"/>
      <c r="CU38" s="187"/>
      <c r="CV38" s="187"/>
      <c r="CW38" s="187"/>
      <c r="CX38" s="187"/>
      <c r="CY38" s="187"/>
      <c r="CZ38" s="187"/>
      <c r="DA38" s="187"/>
      <c r="DB38" s="187"/>
      <c r="DC38" s="187"/>
      <c r="DD38" s="187"/>
      <c r="DE38" s="187"/>
      <c r="DF38" s="187"/>
      <c r="DG38" s="187"/>
      <c r="DH38" s="187"/>
      <c r="DI38" s="187"/>
      <c r="DJ38" s="187"/>
      <c r="DK38" s="187"/>
      <c r="DL38" s="187"/>
      <c r="DM38" s="199"/>
      <c r="DN38" s="199"/>
      <c r="DO38" s="313"/>
    </row>
    <row r="39" spans="1:119" s="227" customFormat="1" ht="18" hidden="1" customHeight="1">
      <c r="A39" s="187"/>
      <c r="B39" s="285"/>
      <c r="C39" s="295"/>
      <c r="D39" s="271" t="s">
        <v>77</v>
      </c>
      <c r="E39" s="271" t="s">
        <v>105</v>
      </c>
      <c r="F39" s="277"/>
      <c r="G39" s="277"/>
      <c r="H39" s="277"/>
      <c r="I39" s="278"/>
      <c r="J39" s="278"/>
      <c r="K39" s="278"/>
      <c r="L39" s="277"/>
      <c r="M39" s="277"/>
      <c r="N39" s="278"/>
      <c r="O39" s="277"/>
      <c r="P39" s="279"/>
      <c r="Q39" s="280" t="str">
        <f t="shared" ca="1" si="72"/>
        <v/>
      </c>
      <c r="R39" s="280" t="str">
        <f t="shared" ca="1" si="73"/>
        <v/>
      </c>
      <c r="S39" s="280" t="str">
        <f t="shared" ca="1" si="74"/>
        <v/>
      </c>
      <c r="T39" s="280" t="str">
        <f t="shared" ca="1" si="75"/>
        <v/>
      </c>
      <c r="U39" s="296" t="str">
        <f t="shared" ca="1" si="76"/>
        <v/>
      </c>
      <c r="V39" s="286" t="e">
        <f t="shared" ca="1" si="0"/>
        <v>#N/A</v>
      </c>
      <c r="W39" s="281" t="e">
        <f t="shared" ca="1" si="1"/>
        <v>#N/A</v>
      </c>
      <c r="X39" s="281" t="e">
        <f t="shared" ca="1" si="2"/>
        <v>#N/A</v>
      </c>
      <c r="Y39" s="281" t="e">
        <f t="shared" ca="1" si="3"/>
        <v>#N/A</v>
      </c>
      <c r="Z39" s="281" t="e">
        <f t="shared" ca="1" si="4"/>
        <v>#N/A</v>
      </c>
      <c r="AA39" s="281" t="e">
        <f t="shared" ca="1" si="5"/>
        <v>#N/A</v>
      </c>
      <c r="AB39" s="281" t="e">
        <f t="shared" ca="1" si="6"/>
        <v>#N/A</v>
      </c>
      <c r="AC39" s="281" t="e">
        <f t="shared" ca="1" si="7"/>
        <v>#N/A</v>
      </c>
      <c r="AD39" s="281" t="e">
        <f t="shared" ca="1" si="8"/>
        <v>#N/A</v>
      </c>
      <c r="AE39" s="281" t="e">
        <f t="shared" ca="1" si="9"/>
        <v>#N/A</v>
      </c>
      <c r="AF39" s="281" t="e">
        <f t="shared" ca="1" si="10"/>
        <v>#N/A</v>
      </c>
      <c r="AG39" s="281" t="e">
        <f t="shared" ca="1" si="11"/>
        <v>#N/A</v>
      </c>
      <c r="AH39" s="281" t="e">
        <f t="array" aca="1" ref="AH39" ca="1">INDEX(Ref_Master_Unit_Table,MATCH($W39,REF_To_Unit,0),MATCH('Reference - Lookup and Unit'!$A$11,Ref_From_Units,0))</f>
        <v>#N/A</v>
      </c>
      <c r="AI39" s="281" t="e">
        <f t="array" aca="1" ref="AI39" ca="1">INDEX(Ref_Master_Unit_Table,MATCH(IF(AND($D39="UK",$G39="Vehicle Distance (e.g. Road Transport)"),$L39,IF(ISBLANK($O39),$L39,$O39)),Ref_From_Units,0),MATCH($X39,REF_To_Unit,0))</f>
        <v>#N/A</v>
      </c>
      <c r="AJ39" s="281" t="e">
        <f t="array" aca="1" ref="AJ39" ca="1">INDEX(Ref_Master_Unit_Table,MATCH($Z39,REF_To_Unit,0),MATCH('Reference - Lookup and Unit'!$A$11,Ref_From_Units,0))</f>
        <v>#N/A</v>
      </c>
      <c r="AK39" s="281" t="e">
        <f t="array" aca="1" ref="AK39" ca="1">INDEX(Ref_Master_Unit_Table,MATCH(IF(AND($D39="UK",$G39="Vehicle Distance (e.g. Road Transport)"),$L39,IF(ISBLANK($O39),$L39,$O39)),Ref_From_Units,0),MATCH($AA39,REF_To_Unit,0))</f>
        <v>#N/A</v>
      </c>
      <c r="AL39" s="281" t="e">
        <f t="array" aca="1" ref="AL39" ca="1">INDEX(Ref_Master_Unit_Table,MATCH($AC39,REF_To_Unit,0),MATCH('Reference - Lookup and Unit'!$A$11,Ref_From_Units,0))</f>
        <v>#N/A</v>
      </c>
      <c r="AM39" s="281" t="e">
        <f t="array" aca="1" ref="AM39" ca="1">INDEX(Ref_Master_Unit_Table,MATCH(IF(OR($G39="Fuel Use",$G39="Custom Fuel"),$O39,$L39),Ref_From_Units,0),MATCH($AD39,REF_To_Unit,0))</f>
        <v>#N/A</v>
      </c>
      <c r="AN39" s="281" t="e">
        <f t="array" aca="1" ref="AN39" ca="1">INDEX(Ref_Master_Unit_Table,MATCH($AF39,REF_To_Unit,0),MATCH('Reference - Lookup and Unit'!$A$11,Ref_From_Units,0))</f>
        <v>#N/A</v>
      </c>
      <c r="AO39" s="281" t="e">
        <f t="array" aca="1" ref="AO39" ca="1">INDEX(Ref_Master_Unit_Table,MATCH(IF(OR($G39="Fuel Use",$G39="Custom Fuel"),$O39,$L39),Ref_From_Units,0),MATCH($AD39,REF_To_Unit,0))</f>
        <v>#N/A</v>
      </c>
      <c r="AP39" s="281">
        <f t="shared" ca="1" si="12"/>
        <v>1</v>
      </c>
      <c r="AQ39" s="282">
        <f t="shared" ca="1" si="13"/>
        <v>28</v>
      </c>
      <c r="AR39" s="282">
        <f t="shared" ca="1" si="14"/>
        <v>265</v>
      </c>
      <c r="AS39" s="282">
        <f t="shared" ca="1" si="15"/>
        <v>1</v>
      </c>
      <c r="AT39" s="276" t="str">
        <f t="shared" si="16"/>
        <v>Ref_DD_vehicle_Passenger_US_Road</v>
      </c>
      <c r="AU39" s="276" t="e">
        <f t="shared" ca="1" si="17"/>
        <v>#N/A</v>
      </c>
      <c r="AV39" s="276" t="e">
        <f t="shared" ca="1" si="18"/>
        <v>#N/A</v>
      </c>
      <c r="AW39" s="276" t="e">
        <f t="shared" ca="1" si="19"/>
        <v>#N/A</v>
      </c>
      <c r="AX39" s="276" t="e">
        <f t="shared" ca="1" si="20"/>
        <v>#N/A</v>
      </c>
      <c r="AY39" s="276" t="b">
        <f t="shared" ca="1" si="21"/>
        <v>1</v>
      </c>
      <c r="AZ39" s="276" t="str">
        <f t="shared" si="22"/>
        <v/>
      </c>
      <c r="BA39" s="276" t="str">
        <f t="shared" si="23"/>
        <v/>
      </c>
      <c r="BB39" s="276" t="str">
        <f t="shared" si="24"/>
        <v/>
      </c>
      <c r="BC39" s="276" t="str">
        <f t="shared" si="25"/>
        <v/>
      </c>
      <c r="BD39" s="276" t="str">
        <f t="shared" si="26"/>
        <v/>
      </c>
      <c r="BE39" s="276" t="str">
        <f t="shared" si="27"/>
        <v/>
      </c>
      <c r="BF39" s="276" t="str">
        <f t="shared" si="28"/>
        <v/>
      </c>
      <c r="BG39" s="276" t="str">
        <f t="shared" si="29"/>
        <v/>
      </c>
      <c r="BH39" s="276" t="str">
        <f t="shared" si="30"/>
        <v/>
      </c>
      <c r="BI39" s="276" t="str">
        <f t="shared" si="31"/>
        <v/>
      </c>
      <c r="BJ39" s="276" t="str">
        <f t="shared" si="32"/>
        <v/>
      </c>
      <c r="BK39" s="276" t="str">
        <f t="shared" si="33"/>
        <v/>
      </c>
      <c r="BL39" s="276" t="str">
        <f t="shared" si="34"/>
        <v/>
      </c>
      <c r="BM39" s="283" t="str">
        <f t="shared" ca="1" si="35"/>
        <v/>
      </c>
      <c r="BN39" s="276" t="str">
        <f t="shared" si="36"/>
        <v/>
      </c>
      <c r="BO39" s="276" t="str">
        <f t="shared" si="37"/>
        <v/>
      </c>
      <c r="BP39" s="276" t="str">
        <f t="shared" si="38"/>
        <v/>
      </c>
      <c r="BQ39" s="276" t="str">
        <f t="shared" si="39"/>
        <v/>
      </c>
      <c r="BR39" s="276" t="str">
        <f t="shared" si="40"/>
        <v/>
      </c>
      <c r="BS39" s="276" t="str">
        <f t="shared" si="41"/>
        <v/>
      </c>
      <c r="BT39" s="276" t="str">
        <f t="shared" si="42"/>
        <v/>
      </c>
      <c r="BU39" s="276" t="str">
        <f t="shared" si="43"/>
        <v/>
      </c>
      <c r="BV39" s="276" t="str">
        <f t="shared" si="44"/>
        <v/>
      </c>
      <c r="BW39" s="276" t="str">
        <f t="shared" si="45"/>
        <v/>
      </c>
      <c r="BX39" s="276" t="str">
        <f t="shared" si="46"/>
        <v/>
      </c>
      <c r="BY39" s="276" t="str">
        <f t="shared" si="47"/>
        <v/>
      </c>
      <c r="BZ39" s="276" t="str">
        <f t="shared" si="48"/>
        <v/>
      </c>
      <c r="CA39" s="276" t="str">
        <f t="shared" si="49"/>
        <v/>
      </c>
      <c r="CB39" s="276" t="str">
        <f t="shared" si="50"/>
        <v/>
      </c>
      <c r="CC39" s="276" t="str">
        <f t="shared" si="51"/>
        <v/>
      </c>
      <c r="CD39" s="276" t="str">
        <f t="shared" si="52"/>
        <v/>
      </c>
      <c r="CE39" s="276" t="str">
        <f t="shared" si="53"/>
        <v/>
      </c>
      <c r="CF39" s="276" t="str">
        <f t="shared" si="54"/>
        <v/>
      </c>
      <c r="CG39" s="276" t="str">
        <f t="shared" si="55"/>
        <v/>
      </c>
      <c r="CH39" s="276" t="str">
        <f t="shared" si="56"/>
        <v/>
      </c>
      <c r="CI39" s="276" t="str">
        <f t="shared" si="57"/>
        <v/>
      </c>
      <c r="CJ39" s="276" t="str">
        <f t="shared" si="58"/>
        <v/>
      </c>
      <c r="CK39" s="276" t="str">
        <f t="shared" si="59"/>
        <v/>
      </c>
      <c r="CL39" s="276" t="str">
        <f t="shared" ca="1" si="60"/>
        <v/>
      </c>
      <c r="CM39" s="276" t="str">
        <f t="shared" si="61"/>
        <v/>
      </c>
      <c r="CN39" s="276" t="str">
        <f t="shared" si="62"/>
        <v/>
      </c>
      <c r="CO39" s="276" t="str">
        <f t="shared" si="63"/>
        <v/>
      </c>
      <c r="CP39" s="276" t="str">
        <f t="shared" si="64"/>
        <v>Ref_DD_DistanceUnit</v>
      </c>
      <c r="CQ39" s="276" t="str">
        <f t="shared" ca="1" si="65"/>
        <v/>
      </c>
      <c r="CR39" s="311">
        <f t="shared" si="66"/>
        <v>0</v>
      </c>
      <c r="CS39" s="187"/>
      <c r="CT39" s="187"/>
      <c r="CU39" s="187"/>
      <c r="CV39" s="187"/>
      <c r="CW39" s="187"/>
      <c r="CX39" s="187"/>
      <c r="CY39" s="187"/>
      <c r="CZ39" s="187"/>
      <c r="DA39" s="187"/>
      <c r="DB39" s="187"/>
      <c r="DC39" s="187"/>
      <c r="DD39" s="187"/>
      <c r="DE39" s="187"/>
      <c r="DF39" s="187"/>
      <c r="DG39" s="187"/>
      <c r="DH39" s="187"/>
      <c r="DI39" s="187"/>
      <c r="DJ39" s="187"/>
      <c r="DK39" s="187"/>
      <c r="DL39" s="187"/>
      <c r="DM39" s="199"/>
      <c r="DN39" s="199"/>
      <c r="DO39" s="313"/>
    </row>
    <row r="40" spans="1:119" s="227" customFormat="1" ht="18" hidden="1" customHeight="1">
      <c r="A40" s="187"/>
      <c r="B40" s="285"/>
      <c r="C40" s="295"/>
      <c r="D40" s="271" t="s">
        <v>77</v>
      </c>
      <c r="E40" s="271" t="s">
        <v>105</v>
      </c>
      <c r="F40" s="277"/>
      <c r="G40" s="277"/>
      <c r="H40" s="277"/>
      <c r="I40" s="278"/>
      <c r="J40" s="278"/>
      <c r="K40" s="278"/>
      <c r="L40" s="277"/>
      <c r="M40" s="277"/>
      <c r="N40" s="278"/>
      <c r="O40" s="277"/>
      <c r="P40" s="279"/>
      <c r="Q40" s="280" t="str">
        <f t="shared" ca="1" si="72"/>
        <v/>
      </c>
      <c r="R40" s="280" t="str">
        <f t="shared" ca="1" si="73"/>
        <v/>
      </c>
      <c r="S40" s="280" t="str">
        <f t="shared" ca="1" si="74"/>
        <v/>
      </c>
      <c r="T40" s="280" t="str">
        <f t="shared" ca="1" si="75"/>
        <v/>
      </c>
      <c r="U40" s="296" t="str">
        <f t="shared" ca="1" si="76"/>
        <v/>
      </c>
      <c r="V40" s="286" t="e">
        <f t="shared" ca="1" si="0"/>
        <v>#N/A</v>
      </c>
      <c r="W40" s="281" t="e">
        <f t="shared" ca="1" si="1"/>
        <v>#N/A</v>
      </c>
      <c r="X40" s="281" t="e">
        <f t="shared" ca="1" si="2"/>
        <v>#N/A</v>
      </c>
      <c r="Y40" s="281" t="e">
        <f t="shared" ca="1" si="3"/>
        <v>#N/A</v>
      </c>
      <c r="Z40" s="281" t="e">
        <f t="shared" ca="1" si="4"/>
        <v>#N/A</v>
      </c>
      <c r="AA40" s="281" t="e">
        <f t="shared" ca="1" si="5"/>
        <v>#N/A</v>
      </c>
      <c r="AB40" s="281" t="e">
        <f t="shared" ca="1" si="6"/>
        <v>#N/A</v>
      </c>
      <c r="AC40" s="281" t="e">
        <f t="shared" ca="1" si="7"/>
        <v>#N/A</v>
      </c>
      <c r="AD40" s="281" t="e">
        <f t="shared" ca="1" si="8"/>
        <v>#N/A</v>
      </c>
      <c r="AE40" s="281" t="e">
        <f t="shared" ca="1" si="9"/>
        <v>#N/A</v>
      </c>
      <c r="AF40" s="281" t="e">
        <f t="shared" ca="1" si="10"/>
        <v>#N/A</v>
      </c>
      <c r="AG40" s="281" t="e">
        <f t="shared" ca="1" si="11"/>
        <v>#N/A</v>
      </c>
      <c r="AH40" s="281" t="e">
        <f t="array" aca="1" ref="AH40" ca="1">INDEX(Ref_Master_Unit_Table,MATCH($W40,REF_To_Unit,0),MATCH('Reference - Lookup and Unit'!$A$11,Ref_From_Units,0))</f>
        <v>#N/A</v>
      </c>
      <c r="AI40" s="281" t="e">
        <f t="array" aca="1" ref="AI40" ca="1">INDEX(Ref_Master_Unit_Table,MATCH(IF(AND($D40="UK",$G40="Vehicle Distance (e.g. Road Transport)"),$L40,IF(ISBLANK($O40),$L40,$O40)),Ref_From_Units,0),MATCH($X40,REF_To_Unit,0))</f>
        <v>#N/A</v>
      </c>
      <c r="AJ40" s="281" t="e">
        <f t="array" aca="1" ref="AJ40" ca="1">INDEX(Ref_Master_Unit_Table,MATCH($Z40,REF_To_Unit,0),MATCH('Reference - Lookup and Unit'!$A$11,Ref_From_Units,0))</f>
        <v>#N/A</v>
      </c>
      <c r="AK40" s="281" t="e">
        <f t="array" aca="1" ref="AK40" ca="1">INDEX(Ref_Master_Unit_Table,MATCH(IF(AND($D40="UK",$G40="Vehicle Distance (e.g. Road Transport)"),$L40,IF(ISBLANK($O40),$L40,$O40)),Ref_From_Units,0),MATCH($AA40,REF_To_Unit,0))</f>
        <v>#N/A</v>
      </c>
      <c r="AL40" s="281" t="e">
        <f t="array" aca="1" ref="AL40" ca="1">INDEX(Ref_Master_Unit_Table,MATCH($AC40,REF_To_Unit,0),MATCH('Reference - Lookup and Unit'!$A$11,Ref_From_Units,0))</f>
        <v>#N/A</v>
      </c>
      <c r="AM40" s="281" t="e">
        <f t="array" aca="1" ref="AM40" ca="1">INDEX(Ref_Master_Unit_Table,MATCH(IF(OR($G40="Fuel Use",$G40="Custom Fuel"),$O40,$L40),Ref_From_Units,0),MATCH($AD40,REF_To_Unit,0))</f>
        <v>#N/A</v>
      </c>
      <c r="AN40" s="281" t="e">
        <f t="array" aca="1" ref="AN40" ca="1">INDEX(Ref_Master_Unit_Table,MATCH($AF40,REF_To_Unit,0),MATCH('Reference - Lookup and Unit'!$A$11,Ref_From_Units,0))</f>
        <v>#N/A</v>
      </c>
      <c r="AO40" s="281" t="e">
        <f t="array" aca="1" ref="AO40" ca="1">INDEX(Ref_Master_Unit_Table,MATCH(IF(OR($G40="Fuel Use",$G40="Custom Fuel"),$O40,$L40),Ref_From_Units,0),MATCH($AD40,REF_To_Unit,0))</f>
        <v>#N/A</v>
      </c>
      <c r="AP40" s="281">
        <f t="shared" ca="1" si="12"/>
        <v>1</v>
      </c>
      <c r="AQ40" s="282">
        <f t="shared" ca="1" si="13"/>
        <v>28</v>
      </c>
      <c r="AR40" s="282">
        <f t="shared" ca="1" si="14"/>
        <v>265</v>
      </c>
      <c r="AS40" s="282">
        <f t="shared" ca="1" si="15"/>
        <v>1</v>
      </c>
      <c r="AT40" s="276" t="str">
        <f t="shared" si="16"/>
        <v>Ref_DD_vehicle_Passenger_US_Road</v>
      </c>
      <c r="AU40" s="276" t="e">
        <f t="shared" ca="1" si="17"/>
        <v>#N/A</v>
      </c>
      <c r="AV40" s="276" t="e">
        <f t="shared" ca="1" si="18"/>
        <v>#N/A</v>
      </c>
      <c r="AW40" s="276" t="e">
        <f t="shared" ca="1" si="19"/>
        <v>#N/A</v>
      </c>
      <c r="AX40" s="276" t="e">
        <f t="shared" ca="1" si="20"/>
        <v>#N/A</v>
      </c>
      <c r="AY40" s="276" t="b">
        <f t="shared" ca="1" si="21"/>
        <v>1</v>
      </c>
      <c r="AZ40" s="276" t="str">
        <f t="shared" si="22"/>
        <v/>
      </c>
      <c r="BA40" s="276" t="str">
        <f t="shared" si="23"/>
        <v/>
      </c>
      <c r="BB40" s="276" t="str">
        <f t="shared" si="24"/>
        <v/>
      </c>
      <c r="BC40" s="276" t="str">
        <f t="shared" si="25"/>
        <v/>
      </c>
      <c r="BD40" s="276" t="str">
        <f t="shared" si="26"/>
        <v/>
      </c>
      <c r="BE40" s="276" t="str">
        <f t="shared" si="27"/>
        <v/>
      </c>
      <c r="BF40" s="276" t="str">
        <f t="shared" si="28"/>
        <v/>
      </c>
      <c r="BG40" s="276" t="str">
        <f t="shared" si="29"/>
        <v/>
      </c>
      <c r="BH40" s="276" t="str">
        <f t="shared" si="30"/>
        <v/>
      </c>
      <c r="BI40" s="276" t="str">
        <f t="shared" si="31"/>
        <v/>
      </c>
      <c r="BJ40" s="276" t="str">
        <f t="shared" si="32"/>
        <v/>
      </c>
      <c r="BK40" s="276" t="str">
        <f t="shared" si="33"/>
        <v/>
      </c>
      <c r="BL40" s="276" t="str">
        <f t="shared" si="34"/>
        <v/>
      </c>
      <c r="BM40" s="283" t="str">
        <f t="shared" ca="1" si="35"/>
        <v/>
      </c>
      <c r="BN40" s="276" t="str">
        <f t="shared" si="36"/>
        <v/>
      </c>
      <c r="BO40" s="276" t="str">
        <f t="shared" si="37"/>
        <v/>
      </c>
      <c r="BP40" s="276" t="str">
        <f t="shared" si="38"/>
        <v/>
      </c>
      <c r="BQ40" s="276" t="str">
        <f t="shared" si="39"/>
        <v/>
      </c>
      <c r="BR40" s="276" t="str">
        <f t="shared" si="40"/>
        <v/>
      </c>
      <c r="BS40" s="276" t="str">
        <f t="shared" si="41"/>
        <v/>
      </c>
      <c r="BT40" s="276" t="str">
        <f t="shared" si="42"/>
        <v/>
      </c>
      <c r="BU40" s="276" t="str">
        <f t="shared" si="43"/>
        <v/>
      </c>
      <c r="BV40" s="276" t="str">
        <f t="shared" si="44"/>
        <v/>
      </c>
      <c r="BW40" s="276" t="str">
        <f t="shared" si="45"/>
        <v/>
      </c>
      <c r="BX40" s="276" t="str">
        <f t="shared" si="46"/>
        <v/>
      </c>
      <c r="BY40" s="276" t="str">
        <f t="shared" si="47"/>
        <v/>
      </c>
      <c r="BZ40" s="276" t="str">
        <f t="shared" si="48"/>
        <v/>
      </c>
      <c r="CA40" s="276" t="str">
        <f t="shared" si="49"/>
        <v/>
      </c>
      <c r="CB40" s="276" t="str">
        <f t="shared" si="50"/>
        <v/>
      </c>
      <c r="CC40" s="276" t="str">
        <f t="shared" si="51"/>
        <v/>
      </c>
      <c r="CD40" s="276" t="str">
        <f t="shared" si="52"/>
        <v/>
      </c>
      <c r="CE40" s="276" t="str">
        <f t="shared" si="53"/>
        <v/>
      </c>
      <c r="CF40" s="276" t="str">
        <f t="shared" si="54"/>
        <v/>
      </c>
      <c r="CG40" s="276" t="str">
        <f t="shared" si="55"/>
        <v/>
      </c>
      <c r="CH40" s="276" t="str">
        <f t="shared" si="56"/>
        <v/>
      </c>
      <c r="CI40" s="276" t="str">
        <f t="shared" si="57"/>
        <v/>
      </c>
      <c r="CJ40" s="276" t="str">
        <f t="shared" si="58"/>
        <v/>
      </c>
      <c r="CK40" s="276" t="str">
        <f t="shared" si="59"/>
        <v/>
      </c>
      <c r="CL40" s="276" t="str">
        <f t="shared" ca="1" si="60"/>
        <v/>
      </c>
      <c r="CM40" s="276" t="str">
        <f t="shared" si="61"/>
        <v/>
      </c>
      <c r="CN40" s="276" t="str">
        <f t="shared" si="62"/>
        <v/>
      </c>
      <c r="CO40" s="276" t="str">
        <f t="shared" si="63"/>
        <v/>
      </c>
      <c r="CP40" s="276" t="str">
        <f t="shared" si="64"/>
        <v>Ref_DD_DistanceUnit</v>
      </c>
      <c r="CQ40" s="276" t="str">
        <f t="shared" ca="1" si="65"/>
        <v/>
      </c>
      <c r="CR40" s="311">
        <f t="shared" si="66"/>
        <v>0</v>
      </c>
      <c r="CS40" s="187"/>
      <c r="CT40" s="187"/>
      <c r="CU40" s="187"/>
      <c r="CV40" s="187"/>
      <c r="CW40" s="187"/>
      <c r="CX40" s="187"/>
      <c r="CY40" s="187"/>
      <c r="CZ40" s="187"/>
      <c r="DA40" s="187"/>
      <c r="DB40" s="187"/>
      <c r="DC40" s="187"/>
      <c r="DD40" s="187"/>
      <c r="DE40" s="187"/>
      <c r="DF40" s="187"/>
      <c r="DG40" s="187"/>
      <c r="DH40" s="187"/>
      <c r="DI40" s="187"/>
      <c r="DJ40" s="187"/>
      <c r="DK40" s="187"/>
      <c r="DL40" s="187"/>
      <c r="DM40" s="199"/>
      <c r="DN40" s="199"/>
      <c r="DO40" s="313"/>
    </row>
    <row r="41" spans="1:119" s="227" customFormat="1" ht="18" hidden="1" customHeight="1">
      <c r="A41" s="187"/>
      <c r="B41" s="285"/>
      <c r="C41" s="295"/>
      <c r="D41" s="271" t="s">
        <v>77</v>
      </c>
      <c r="E41" s="271" t="s">
        <v>105</v>
      </c>
      <c r="F41" s="277"/>
      <c r="G41" s="277"/>
      <c r="H41" s="277"/>
      <c r="I41" s="278"/>
      <c r="J41" s="278"/>
      <c r="K41" s="278"/>
      <c r="L41" s="277"/>
      <c r="M41" s="277"/>
      <c r="N41" s="278"/>
      <c r="O41" s="277"/>
      <c r="P41" s="279"/>
      <c r="Q41" s="280" t="str">
        <f t="shared" ca="1" si="72"/>
        <v/>
      </c>
      <c r="R41" s="280" t="str">
        <f t="shared" ca="1" si="73"/>
        <v/>
      </c>
      <c r="S41" s="280" t="str">
        <f t="shared" ca="1" si="74"/>
        <v/>
      </c>
      <c r="T41" s="280" t="str">
        <f t="shared" ca="1" si="75"/>
        <v/>
      </c>
      <c r="U41" s="296" t="str">
        <f t="shared" ca="1" si="76"/>
        <v/>
      </c>
      <c r="V41" s="286" t="e">
        <f t="shared" ca="1" si="0"/>
        <v>#N/A</v>
      </c>
      <c r="W41" s="281" t="e">
        <f t="shared" ca="1" si="1"/>
        <v>#N/A</v>
      </c>
      <c r="X41" s="281" t="e">
        <f t="shared" ca="1" si="2"/>
        <v>#N/A</v>
      </c>
      <c r="Y41" s="281" t="e">
        <f t="shared" ca="1" si="3"/>
        <v>#N/A</v>
      </c>
      <c r="Z41" s="281" t="e">
        <f t="shared" ca="1" si="4"/>
        <v>#N/A</v>
      </c>
      <c r="AA41" s="281" t="e">
        <f t="shared" ca="1" si="5"/>
        <v>#N/A</v>
      </c>
      <c r="AB41" s="281" t="e">
        <f t="shared" ca="1" si="6"/>
        <v>#N/A</v>
      </c>
      <c r="AC41" s="281" t="e">
        <f t="shared" ca="1" si="7"/>
        <v>#N/A</v>
      </c>
      <c r="AD41" s="281" t="e">
        <f t="shared" ca="1" si="8"/>
        <v>#N/A</v>
      </c>
      <c r="AE41" s="281" t="e">
        <f t="shared" ca="1" si="9"/>
        <v>#N/A</v>
      </c>
      <c r="AF41" s="281" t="e">
        <f t="shared" ca="1" si="10"/>
        <v>#N/A</v>
      </c>
      <c r="AG41" s="281" t="e">
        <f t="shared" ca="1" si="11"/>
        <v>#N/A</v>
      </c>
      <c r="AH41" s="281" t="e">
        <f t="array" aca="1" ref="AH41" ca="1">INDEX(Ref_Master_Unit_Table,MATCH($W41,REF_To_Unit,0),MATCH('Reference - Lookup and Unit'!$A$11,Ref_From_Units,0))</f>
        <v>#N/A</v>
      </c>
      <c r="AI41" s="281" t="e">
        <f t="array" aca="1" ref="AI41" ca="1">INDEX(Ref_Master_Unit_Table,MATCH(IF(AND($D41="UK",$G41="Vehicle Distance (e.g. Road Transport)"),$L41,IF(ISBLANK($O41),$L41,$O41)),Ref_From_Units,0),MATCH($X41,REF_To_Unit,0))</f>
        <v>#N/A</v>
      </c>
      <c r="AJ41" s="281" t="e">
        <f t="array" aca="1" ref="AJ41" ca="1">INDEX(Ref_Master_Unit_Table,MATCH($Z41,REF_To_Unit,0),MATCH('Reference - Lookup and Unit'!$A$11,Ref_From_Units,0))</f>
        <v>#N/A</v>
      </c>
      <c r="AK41" s="281" t="e">
        <f t="array" aca="1" ref="AK41" ca="1">INDEX(Ref_Master_Unit_Table,MATCH(IF(AND($D41="UK",$G41="Vehicle Distance (e.g. Road Transport)"),$L41,IF(ISBLANK($O41),$L41,$O41)),Ref_From_Units,0),MATCH($AA41,REF_To_Unit,0))</f>
        <v>#N/A</v>
      </c>
      <c r="AL41" s="281" t="e">
        <f t="array" aca="1" ref="AL41" ca="1">INDEX(Ref_Master_Unit_Table,MATCH($AC41,REF_To_Unit,0),MATCH('Reference - Lookup and Unit'!$A$11,Ref_From_Units,0))</f>
        <v>#N/A</v>
      </c>
      <c r="AM41" s="281" t="e">
        <f t="array" aca="1" ref="AM41" ca="1">INDEX(Ref_Master_Unit_Table,MATCH(IF(OR($G41="Fuel Use",$G41="Custom Fuel"),$O41,$L41),Ref_From_Units,0),MATCH($AD41,REF_To_Unit,0))</f>
        <v>#N/A</v>
      </c>
      <c r="AN41" s="281" t="e">
        <f t="array" aca="1" ref="AN41" ca="1">INDEX(Ref_Master_Unit_Table,MATCH($AF41,REF_To_Unit,0),MATCH('Reference - Lookup and Unit'!$A$11,Ref_From_Units,0))</f>
        <v>#N/A</v>
      </c>
      <c r="AO41" s="281" t="e">
        <f t="array" aca="1" ref="AO41" ca="1">INDEX(Ref_Master_Unit_Table,MATCH(IF(OR($G41="Fuel Use",$G41="Custom Fuel"),$O41,$L41),Ref_From_Units,0),MATCH($AD41,REF_To_Unit,0))</f>
        <v>#N/A</v>
      </c>
      <c r="AP41" s="281">
        <f t="shared" ca="1" si="12"/>
        <v>1</v>
      </c>
      <c r="AQ41" s="282">
        <f t="shared" ca="1" si="13"/>
        <v>28</v>
      </c>
      <c r="AR41" s="282">
        <f t="shared" ca="1" si="14"/>
        <v>265</v>
      </c>
      <c r="AS41" s="282">
        <f t="shared" ca="1" si="15"/>
        <v>1</v>
      </c>
      <c r="AT41" s="276" t="str">
        <f t="shared" si="16"/>
        <v>Ref_DD_vehicle_Passenger_US_Road</v>
      </c>
      <c r="AU41" s="276" t="e">
        <f t="shared" ca="1" si="17"/>
        <v>#N/A</v>
      </c>
      <c r="AV41" s="276" t="e">
        <f t="shared" ca="1" si="18"/>
        <v>#N/A</v>
      </c>
      <c r="AW41" s="276" t="e">
        <f t="shared" ca="1" si="19"/>
        <v>#N/A</v>
      </c>
      <c r="AX41" s="276" t="e">
        <f t="shared" ca="1" si="20"/>
        <v>#N/A</v>
      </c>
      <c r="AY41" s="276" t="b">
        <f t="shared" ca="1" si="21"/>
        <v>1</v>
      </c>
      <c r="AZ41" s="276" t="str">
        <f t="shared" si="22"/>
        <v/>
      </c>
      <c r="BA41" s="276" t="str">
        <f t="shared" si="23"/>
        <v/>
      </c>
      <c r="BB41" s="276" t="str">
        <f t="shared" si="24"/>
        <v/>
      </c>
      <c r="BC41" s="276" t="str">
        <f t="shared" si="25"/>
        <v/>
      </c>
      <c r="BD41" s="276" t="str">
        <f t="shared" si="26"/>
        <v/>
      </c>
      <c r="BE41" s="276" t="str">
        <f t="shared" si="27"/>
        <v/>
      </c>
      <c r="BF41" s="276" t="str">
        <f t="shared" si="28"/>
        <v/>
      </c>
      <c r="BG41" s="276" t="str">
        <f t="shared" si="29"/>
        <v/>
      </c>
      <c r="BH41" s="276" t="str">
        <f t="shared" si="30"/>
        <v/>
      </c>
      <c r="BI41" s="276" t="str">
        <f t="shared" si="31"/>
        <v/>
      </c>
      <c r="BJ41" s="276" t="str">
        <f t="shared" si="32"/>
        <v/>
      </c>
      <c r="BK41" s="276" t="str">
        <f t="shared" si="33"/>
        <v/>
      </c>
      <c r="BL41" s="276" t="str">
        <f t="shared" si="34"/>
        <v/>
      </c>
      <c r="BM41" s="283" t="str">
        <f t="shared" ca="1" si="35"/>
        <v/>
      </c>
      <c r="BN41" s="276" t="str">
        <f t="shared" si="36"/>
        <v/>
      </c>
      <c r="BO41" s="276" t="str">
        <f t="shared" si="37"/>
        <v/>
      </c>
      <c r="BP41" s="276" t="str">
        <f t="shared" si="38"/>
        <v/>
      </c>
      <c r="BQ41" s="276" t="str">
        <f t="shared" si="39"/>
        <v/>
      </c>
      <c r="BR41" s="276" t="str">
        <f t="shared" si="40"/>
        <v/>
      </c>
      <c r="BS41" s="276" t="str">
        <f t="shared" si="41"/>
        <v/>
      </c>
      <c r="BT41" s="276" t="str">
        <f t="shared" si="42"/>
        <v/>
      </c>
      <c r="BU41" s="276" t="str">
        <f t="shared" si="43"/>
        <v/>
      </c>
      <c r="BV41" s="276" t="str">
        <f t="shared" si="44"/>
        <v/>
      </c>
      <c r="BW41" s="276" t="str">
        <f t="shared" si="45"/>
        <v/>
      </c>
      <c r="BX41" s="276" t="str">
        <f t="shared" si="46"/>
        <v/>
      </c>
      <c r="BY41" s="276" t="str">
        <f t="shared" si="47"/>
        <v/>
      </c>
      <c r="BZ41" s="276" t="str">
        <f t="shared" si="48"/>
        <v/>
      </c>
      <c r="CA41" s="276" t="str">
        <f t="shared" si="49"/>
        <v/>
      </c>
      <c r="CB41" s="276" t="str">
        <f t="shared" si="50"/>
        <v/>
      </c>
      <c r="CC41" s="276" t="str">
        <f t="shared" si="51"/>
        <v/>
      </c>
      <c r="CD41" s="276" t="str">
        <f t="shared" si="52"/>
        <v/>
      </c>
      <c r="CE41" s="276" t="str">
        <f t="shared" si="53"/>
        <v/>
      </c>
      <c r="CF41" s="276" t="str">
        <f t="shared" si="54"/>
        <v/>
      </c>
      <c r="CG41" s="276" t="str">
        <f t="shared" si="55"/>
        <v/>
      </c>
      <c r="CH41" s="276" t="str">
        <f t="shared" si="56"/>
        <v/>
      </c>
      <c r="CI41" s="276" t="str">
        <f t="shared" si="57"/>
        <v/>
      </c>
      <c r="CJ41" s="276" t="str">
        <f t="shared" si="58"/>
        <v/>
      </c>
      <c r="CK41" s="276" t="str">
        <f t="shared" si="59"/>
        <v/>
      </c>
      <c r="CL41" s="276" t="str">
        <f t="shared" ca="1" si="60"/>
        <v/>
      </c>
      <c r="CM41" s="276" t="str">
        <f t="shared" si="61"/>
        <v/>
      </c>
      <c r="CN41" s="276" t="str">
        <f t="shared" si="62"/>
        <v/>
      </c>
      <c r="CO41" s="276" t="str">
        <f t="shared" si="63"/>
        <v/>
      </c>
      <c r="CP41" s="276" t="str">
        <f t="shared" si="64"/>
        <v>Ref_DD_DistanceUnit</v>
      </c>
      <c r="CQ41" s="276" t="str">
        <f t="shared" ca="1" si="65"/>
        <v/>
      </c>
      <c r="CR41" s="311">
        <f t="shared" si="66"/>
        <v>0</v>
      </c>
      <c r="CS41" s="187"/>
      <c r="CT41" s="187"/>
      <c r="CU41" s="187"/>
      <c r="CV41" s="187"/>
      <c r="CW41" s="187"/>
      <c r="CX41" s="187"/>
      <c r="CY41" s="187"/>
      <c r="CZ41" s="187"/>
      <c r="DA41" s="187"/>
      <c r="DB41" s="187"/>
      <c r="DC41" s="187"/>
      <c r="DD41" s="187"/>
      <c r="DE41" s="187"/>
      <c r="DF41" s="187"/>
      <c r="DG41" s="187"/>
      <c r="DH41" s="187"/>
      <c r="DI41" s="187"/>
      <c r="DJ41" s="187"/>
      <c r="DK41" s="187"/>
      <c r="DL41" s="187"/>
      <c r="DM41" s="199"/>
      <c r="DN41" s="199"/>
      <c r="DO41" s="313"/>
    </row>
    <row r="42" spans="1:119" s="227" customFormat="1" ht="18" hidden="1" customHeight="1">
      <c r="A42" s="187"/>
      <c r="B42" s="285"/>
      <c r="C42" s="295"/>
      <c r="D42" s="271" t="s">
        <v>77</v>
      </c>
      <c r="E42" s="271" t="s">
        <v>105</v>
      </c>
      <c r="F42" s="277"/>
      <c r="G42" s="277"/>
      <c r="H42" s="277"/>
      <c r="I42" s="278"/>
      <c r="J42" s="278"/>
      <c r="K42" s="278"/>
      <c r="L42" s="277"/>
      <c r="M42" s="277"/>
      <c r="N42" s="278"/>
      <c r="O42" s="277"/>
      <c r="P42" s="279"/>
      <c r="Q42" s="280" t="str">
        <f t="shared" ca="1" si="72"/>
        <v/>
      </c>
      <c r="R42" s="280" t="str">
        <f t="shared" ca="1" si="73"/>
        <v/>
      </c>
      <c r="S42" s="280" t="str">
        <f t="shared" ca="1" si="74"/>
        <v/>
      </c>
      <c r="T42" s="280" t="str">
        <f t="shared" ca="1" si="75"/>
        <v/>
      </c>
      <c r="U42" s="296" t="str">
        <f t="shared" ca="1" si="76"/>
        <v/>
      </c>
      <c r="V42" s="286" t="e">
        <f t="shared" ca="1" si="0"/>
        <v>#N/A</v>
      </c>
      <c r="W42" s="281" t="e">
        <f t="shared" ca="1" si="1"/>
        <v>#N/A</v>
      </c>
      <c r="X42" s="281" t="e">
        <f t="shared" ca="1" si="2"/>
        <v>#N/A</v>
      </c>
      <c r="Y42" s="281" t="e">
        <f t="shared" ca="1" si="3"/>
        <v>#N/A</v>
      </c>
      <c r="Z42" s="281" t="e">
        <f t="shared" ca="1" si="4"/>
        <v>#N/A</v>
      </c>
      <c r="AA42" s="281" t="e">
        <f t="shared" ca="1" si="5"/>
        <v>#N/A</v>
      </c>
      <c r="AB42" s="281" t="e">
        <f t="shared" ca="1" si="6"/>
        <v>#N/A</v>
      </c>
      <c r="AC42" s="281" t="e">
        <f t="shared" ca="1" si="7"/>
        <v>#N/A</v>
      </c>
      <c r="AD42" s="281" t="e">
        <f t="shared" ca="1" si="8"/>
        <v>#N/A</v>
      </c>
      <c r="AE42" s="281" t="e">
        <f t="shared" ca="1" si="9"/>
        <v>#N/A</v>
      </c>
      <c r="AF42" s="281" t="e">
        <f t="shared" ca="1" si="10"/>
        <v>#N/A</v>
      </c>
      <c r="AG42" s="281" t="e">
        <f t="shared" ca="1" si="11"/>
        <v>#N/A</v>
      </c>
      <c r="AH42" s="281" t="e">
        <f t="array" aca="1" ref="AH42" ca="1">INDEX(Ref_Master_Unit_Table,MATCH($W42,REF_To_Unit,0),MATCH('Reference - Lookup and Unit'!$A$11,Ref_From_Units,0))</f>
        <v>#N/A</v>
      </c>
      <c r="AI42" s="281" t="e">
        <f t="array" aca="1" ref="AI42" ca="1">INDEX(Ref_Master_Unit_Table,MATCH(IF(AND($D42="UK",$G42="Vehicle Distance (e.g. Road Transport)"),$L42,IF(ISBLANK($O42),$L42,$O42)),Ref_From_Units,0),MATCH($X42,REF_To_Unit,0))</f>
        <v>#N/A</v>
      </c>
      <c r="AJ42" s="281" t="e">
        <f t="array" aca="1" ref="AJ42" ca="1">INDEX(Ref_Master_Unit_Table,MATCH($Z42,REF_To_Unit,0),MATCH('Reference - Lookup and Unit'!$A$11,Ref_From_Units,0))</f>
        <v>#N/A</v>
      </c>
      <c r="AK42" s="281" t="e">
        <f t="array" aca="1" ref="AK42" ca="1">INDEX(Ref_Master_Unit_Table,MATCH(IF(AND($D42="UK",$G42="Vehicle Distance (e.g. Road Transport)"),$L42,IF(ISBLANK($O42),$L42,$O42)),Ref_From_Units,0),MATCH($AA42,REF_To_Unit,0))</f>
        <v>#N/A</v>
      </c>
      <c r="AL42" s="281" t="e">
        <f t="array" aca="1" ref="AL42" ca="1">INDEX(Ref_Master_Unit_Table,MATCH($AC42,REF_To_Unit,0),MATCH('Reference - Lookup and Unit'!$A$11,Ref_From_Units,0))</f>
        <v>#N/A</v>
      </c>
      <c r="AM42" s="281" t="e">
        <f t="array" aca="1" ref="AM42" ca="1">INDEX(Ref_Master_Unit_Table,MATCH(IF(OR($G42="Fuel Use",$G42="Custom Fuel"),$O42,$L42),Ref_From_Units,0),MATCH($AD42,REF_To_Unit,0))</f>
        <v>#N/A</v>
      </c>
      <c r="AN42" s="281" t="e">
        <f t="array" aca="1" ref="AN42" ca="1">INDEX(Ref_Master_Unit_Table,MATCH($AF42,REF_To_Unit,0),MATCH('Reference - Lookup and Unit'!$A$11,Ref_From_Units,0))</f>
        <v>#N/A</v>
      </c>
      <c r="AO42" s="281" t="e">
        <f t="array" aca="1" ref="AO42" ca="1">INDEX(Ref_Master_Unit_Table,MATCH(IF(OR($G42="Fuel Use",$G42="Custom Fuel"),$O42,$L42),Ref_From_Units,0),MATCH($AD42,REF_To_Unit,0))</f>
        <v>#N/A</v>
      </c>
      <c r="AP42" s="281">
        <f t="shared" ca="1" si="12"/>
        <v>1</v>
      </c>
      <c r="AQ42" s="282">
        <f t="shared" ca="1" si="13"/>
        <v>28</v>
      </c>
      <c r="AR42" s="282">
        <f t="shared" ca="1" si="14"/>
        <v>265</v>
      </c>
      <c r="AS42" s="282">
        <f t="shared" ca="1" si="15"/>
        <v>1</v>
      </c>
      <c r="AT42" s="276" t="str">
        <f t="shared" si="16"/>
        <v>Ref_DD_vehicle_Passenger_US_Road</v>
      </c>
      <c r="AU42" s="276" t="e">
        <f t="shared" ca="1" si="17"/>
        <v>#N/A</v>
      </c>
      <c r="AV42" s="276" t="e">
        <f t="shared" ca="1" si="18"/>
        <v>#N/A</v>
      </c>
      <c r="AW42" s="276" t="e">
        <f t="shared" ca="1" si="19"/>
        <v>#N/A</v>
      </c>
      <c r="AX42" s="276" t="e">
        <f t="shared" ca="1" si="20"/>
        <v>#N/A</v>
      </c>
      <c r="AY42" s="276" t="b">
        <f t="shared" ca="1" si="21"/>
        <v>1</v>
      </c>
      <c r="AZ42" s="276" t="str">
        <f t="shared" si="22"/>
        <v/>
      </c>
      <c r="BA42" s="276" t="str">
        <f t="shared" si="23"/>
        <v/>
      </c>
      <c r="BB42" s="276" t="str">
        <f t="shared" si="24"/>
        <v/>
      </c>
      <c r="BC42" s="276" t="str">
        <f t="shared" si="25"/>
        <v/>
      </c>
      <c r="BD42" s="276" t="str">
        <f t="shared" si="26"/>
        <v/>
      </c>
      <c r="BE42" s="276" t="str">
        <f t="shared" si="27"/>
        <v/>
      </c>
      <c r="BF42" s="276" t="str">
        <f t="shared" si="28"/>
        <v/>
      </c>
      <c r="BG42" s="276" t="str">
        <f t="shared" si="29"/>
        <v/>
      </c>
      <c r="BH42" s="276" t="str">
        <f t="shared" si="30"/>
        <v/>
      </c>
      <c r="BI42" s="276" t="str">
        <f t="shared" si="31"/>
        <v/>
      </c>
      <c r="BJ42" s="276" t="str">
        <f t="shared" si="32"/>
        <v/>
      </c>
      <c r="BK42" s="276" t="str">
        <f t="shared" si="33"/>
        <v/>
      </c>
      <c r="BL42" s="276" t="str">
        <f t="shared" si="34"/>
        <v/>
      </c>
      <c r="BM42" s="283" t="str">
        <f t="shared" ca="1" si="35"/>
        <v/>
      </c>
      <c r="BN42" s="276" t="str">
        <f t="shared" si="36"/>
        <v/>
      </c>
      <c r="BO42" s="276" t="str">
        <f t="shared" si="37"/>
        <v/>
      </c>
      <c r="BP42" s="276" t="str">
        <f t="shared" si="38"/>
        <v/>
      </c>
      <c r="BQ42" s="276" t="str">
        <f t="shared" si="39"/>
        <v/>
      </c>
      <c r="BR42" s="276" t="str">
        <f t="shared" si="40"/>
        <v/>
      </c>
      <c r="BS42" s="276" t="str">
        <f t="shared" si="41"/>
        <v/>
      </c>
      <c r="BT42" s="276" t="str">
        <f t="shared" si="42"/>
        <v/>
      </c>
      <c r="BU42" s="276" t="str">
        <f t="shared" si="43"/>
        <v/>
      </c>
      <c r="BV42" s="276" t="str">
        <f t="shared" si="44"/>
        <v/>
      </c>
      <c r="BW42" s="276" t="str">
        <f t="shared" si="45"/>
        <v/>
      </c>
      <c r="BX42" s="276" t="str">
        <f t="shared" si="46"/>
        <v/>
      </c>
      <c r="BY42" s="276" t="str">
        <f t="shared" si="47"/>
        <v/>
      </c>
      <c r="BZ42" s="276" t="str">
        <f t="shared" si="48"/>
        <v/>
      </c>
      <c r="CA42" s="276" t="str">
        <f t="shared" si="49"/>
        <v/>
      </c>
      <c r="CB42" s="276" t="str">
        <f t="shared" si="50"/>
        <v/>
      </c>
      <c r="CC42" s="276" t="str">
        <f t="shared" si="51"/>
        <v/>
      </c>
      <c r="CD42" s="276" t="str">
        <f t="shared" si="52"/>
        <v/>
      </c>
      <c r="CE42" s="276" t="str">
        <f t="shared" si="53"/>
        <v/>
      </c>
      <c r="CF42" s="276" t="str">
        <f t="shared" si="54"/>
        <v/>
      </c>
      <c r="CG42" s="276" t="str">
        <f t="shared" si="55"/>
        <v/>
      </c>
      <c r="CH42" s="276" t="str">
        <f t="shared" si="56"/>
        <v/>
      </c>
      <c r="CI42" s="276" t="str">
        <f t="shared" si="57"/>
        <v/>
      </c>
      <c r="CJ42" s="276" t="str">
        <f t="shared" si="58"/>
        <v/>
      </c>
      <c r="CK42" s="276" t="str">
        <f t="shared" si="59"/>
        <v/>
      </c>
      <c r="CL42" s="276" t="str">
        <f t="shared" ca="1" si="60"/>
        <v/>
      </c>
      <c r="CM42" s="276" t="str">
        <f t="shared" si="61"/>
        <v/>
      </c>
      <c r="CN42" s="276" t="str">
        <f t="shared" si="62"/>
        <v/>
      </c>
      <c r="CO42" s="276" t="str">
        <f t="shared" si="63"/>
        <v/>
      </c>
      <c r="CP42" s="276" t="str">
        <f t="shared" si="64"/>
        <v>Ref_DD_DistanceUnit</v>
      </c>
      <c r="CQ42" s="276" t="str">
        <f t="shared" ca="1" si="65"/>
        <v/>
      </c>
      <c r="CR42" s="311">
        <f t="shared" si="66"/>
        <v>0</v>
      </c>
      <c r="CS42" s="187"/>
      <c r="CT42" s="187"/>
      <c r="CU42" s="187"/>
      <c r="CV42" s="187"/>
      <c r="CW42" s="187"/>
      <c r="CX42" s="187"/>
      <c r="CY42" s="187"/>
      <c r="CZ42" s="187"/>
      <c r="DA42" s="187"/>
      <c r="DB42" s="187"/>
      <c r="DC42" s="187"/>
      <c r="DD42" s="187"/>
      <c r="DE42" s="187"/>
      <c r="DF42" s="187"/>
      <c r="DG42" s="187"/>
      <c r="DH42" s="187"/>
      <c r="DI42" s="187"/>
      <c r="DJ42" s="187"/>
      <c r="DK42" s="187"/>
      <c r="DL42" s="187"/>
      <c r="DM42" s="199"/>
      <c r="DN42" s="199"/>
      <c r="DO42" s="313"/>
    </row>
    <row r="43" spans="1:119" s="227" customFormat="1" ht="18" hidden="1" customHeight="1">
      <c r="A43" s="187"/>
      <c r="B43" s="285"/>
      <c r="C43" s="295"/>
      <c r="D43" s="271" t="s">
        <v>77</v>
      </c>
      <c r="E43" s="271" t="s">
        <v>105</v>
      </c>
      <c r="F43" s="277"/>
      <c r="G43" s="277"/>
      <c r="H43" s="277"/>
      <c r="I43" s="278"/>
      <c r="J43" s="278"/>
      <c r="K43" s="278"/>
      <c r="L43" s="277"/>
      <c r="M43" s="277"/>
      <c r="N43" s="278"/>
      <c r="O43" s="277"/>
      <c r="P43" s="279"/>
      <c r="Q43" s="280" t="str">
        <f t="shared" ca="1" si="72"/>
        <v/>
      </c>
      <c r="R43" s="280" t="str">
        <f t="shared" ca="1" si="73"/>
        <v/>
      </c>
      <c r="S43" s="280" t="str">
        <f t="shared" ca="1" si="74"/>
        <v/>
      </c>
      <c r="T43" s="280" t="str">
        <f t="shared" ca="1" si="75"/>
        <v/>
      </c>
      <c r="U43" s="296" t="str">
        <f t="shared" ca="1" si="76"/>
        <v/>
      </c>
      <c r="V43" s="286" t="e">
        <f t="shared" ca="1" si="0"/>
        <v>#N/A</v>
      </c>
      <c r="W43" s="281" t="e">
        <f t="shared" ca="1" si="1"/>
        <v>#N/A</v>
      </c>
      <c r="X43" s="281" t="e">
        <f t="shared" ca="1" si="2"/>
        <v>#N/A</v>
      </c>
      <c r="Y43" s="281" t="e">
        <f t="shared" ca="1" si="3"/>
        <v>#N/A</v>
      </c>
      <c r="Z43" s="281" t="e">
        <f t="shared" ca="1" si="4"/>
        <v>#N/A</v>
      </c>
      <c r="AA43" s="281" t="e">
        <f t="shared" ca="1" si="5"/>
        <v>#N/A</v>
      </c>
      <c r="AB43" s="281" t="e">
        <f t="shared" ca="1" si="6"/>
        <v>#N/A</v>
      </c>
      <c r="AC43" s="281" t="e">
        <f t="shared" ca="1" si="7"/>
        <v>#N/A</v>
      </c>
      <c r="AD43" s="281" t="e">
        <f t="shared" ca="1" si="8"/>
        <v>#N/A</v>
      </c>
      <c r="AE43" s="281" t="e">
        <f t="shared" ca="1" si="9"/>
        <v>#N/A</v>
      </c>
      <c r="AF43" s="281" t="e">
        <f t="shared" ca="1" si="10"/>
        <v>#N/A</v>
      </c>
      <c r="AG43" s="281" t="e">
        <f t="shared" ca="1" si="11"/>
        <v>#N/A</v>
      </c>
      <c r="AH43" s="281" t="e">
        <f t="array" aca="1" ref="AH43" ca="1">INDEX(Ref_Master_Unit_Table,MATCH($W43,REF_To_Unit,0),MATCH('Reference - Lookup and Unit'!$A$11,Ref_From_Units,0))</f>
        <v>#N/A</v>
      </c>
      <c r="AI43" s="281" t="e">
        <f t="array" aca="1" ref="AI43" ca="1">INDEX(Ref_Master_Unit_Table,MATCH(IF(AND($D43="UK",$G43="Vehicle Distance (e.g. Road Transport)"),$L43,IF(ISBLANK($O43),$L43,$O43)),Ref_From_Units,0),MATCH($X43,REF_To_Unit,0))</f>
        <v>#N/A</v>
      </c>
      <c r="AJ43" s="281" t="e">
        <f t="array" aca="1" ref="AJ43" ca="1">INDEX(Ref_Master_Unit_Table,MATCH($Z43,REF_To_Unit,0),MATCH('Reference - Lookup and Unit'!$A$11,Ref_From_Units,0))</f>
        <v>#N/A</v>
      </c>
      <c r="AK43" s="281" t="e">
        <f t="array" aca="1" ref="AK43" ca="1">INDEX(Ref_Master_Unit_Table,MATCH(IF(AND($D43="UK",$G43="Vehicle Distance (e.g. Road Transport)"),$L43,IF(ISBLANK($O43),$L43,$O43)),Ref_From_Units,0),MATCH($AA43,REF_To_Unit,0))</f>
        <v>#N/A</v>
      </c>
      <c r="AL43" s="281" t="e">
        <f t="array" aca="1" ref="AL43" ca="1">INDEX(Ref_Master_Unit_Table,MATCH($AC43,REF_To_Unit,0),MATCH('Reference - Lookup and Unit'!$A$11,Ref_From_Units,0))</f>
        <v>#N/A</v>
      </c>
      <c r="AM43" s="281" t="e">
        <f t="array" aca="1" ref="AM43" ca="1">INDEX(Ref_Master_Unit_Table,MATCH(IF(OR($G43="Fuel Use",$G43="Custom Fuel"),$O43,$L43),Ref_From_Units,0),MATCH($AD43,REF_To_Unit,0))</f>
        <v>#N/A</v>
      </c>
      <c r="AN43" s="281" t="e">
        <f t="array" aca="1" ref="AN43" ca="1">INDEX(Ref_Master_Unit_Table,MATCH($AF43,REF_To_Unit,0),MATCH('Reference - Lookup and Unit'!$A$11,Ref_From_Units,0))</f>
        <v>#N/A</v>
      </c>
      <c r="AO43" s="281" t="e">
        <f t="array" aca="1" ref="AO43" ca="1">INDEX(Ref_Master_Unit_Table,MATCH(IF(OR($G43="Fuel Use",$G43="Custom Fuel"),$O43,$L43),Ref_From_Units,0),MATCH($AD43,REF_To_Unit,0))</f>
        <v>#N/A</v>
      </c>
      <c r="AP43" s="281">
        <f t="shared" ca="1" si="12"/>
        <v>1</v>
      </c>
      <c r="AQ43" s="282">
        <f t="shared" ca="1" si="13"/>
        <v>28</v>
      </c>
      <c r="AR43" s="282">
        <f t="shared" ca="1" si="14"/>
        <v>265</v>
      </c>
      <c r="AS43" s="282">
        <f t="shared" ca="1" si="15"/>
        <v>1</v>
      </c>
      <c r="AT43" s="276" t="str">
        <f t="shared" si="16"/>
        <v>Ref_DD_vehicle_Passenger_US_Road</v>
      </c>
      <c r="AU43" s="276" t="e">
        <f t="shared" ca="1" si="17"/>
        <v>#N/A</v>
      </c>
      <c r="AV43" s="276" t="e">
        <f t="shared" ca="1" si="18"/>
        <v>#N/A</v>
      </c>
      <c r="AW43" s="276" t="e">
        <f t="shared" ca="1" si="19"/>
        <v>#N/A</v>
      </c>
      <c r="AX43" s="276" t="e">
        <f t="shared" ca="1" si="20"/>
        <v>#N/A</v>
      </c>
      <c r="AY43" s="276" t="b">
        <f t="shared" ca="1" si="21"/>
        <v>1</v>
      </c>
      <c r="AZ43" s="276" t="str">
        <f t="shared" si="22"/>
        <v/>
      </c>
      <c r="BA43" s="276" t="str">
        <f t="shared" si="23"/>
        <v/>
      </c>
      <c r="BB43" s="276" t="str">
        <f t="shared" si="24"/>
        <v/>
      </c>
      <c r="BC43" s="276" t="str">
        <f t="shared" si="25"/>
        <v/>
      </c>
      <c r="BD43" s="276" t="str">
        <f t="shared" si="26"/>
        <v/>
      </c>
      <c r="BE43" s="276" t="str">
        <f t="shared" si="27"/>
        <v/>
      </c>
      <c r="BF43" s="276" t="str">
        <f t="shared" si="28"/>
        <v/>
      </c>
      <c r="BG43" s="276" t="str">
        <f t="shared" si="29"/>
        <v/>
      </c>
      <c r="BH43" s="276" t="str">
        <f t="shared" si="30"/>
        <v/>
      </c>
      <c r="BI43" s="276" t="str">
        <f t="shared" si="31"/>
        <v/>
      </c>
      <c r="BJ43" s="276" t="str">
        <f t="shared" si="32"/>
        <v/>
      </c>
      <c r="BK43" s="276" t="str">
        <f t="shared" si="33"/>
        <v/>
      </c>
      <c r="BL43" s="276" t="str">
        <f t="shared" si="34"/>
        <v/>
      </c>
      <c r="BM43" s="283" t="str">
        <f t="shared" ca="1" si="35"/>
        <v/>
      </c>
      <c r="BN43" s="276" t="str">
        <f t="shared" si="36"/>
        <v/>
      </c>
      <c r="BO43" s="276" t="str">
        <f t="shared" si="37"/>
        <v/>
      </c>
      <c r="BP43" s="276" t="str">
        <f t="shared" si="38"/>
        <v/>
      </c>
      <c r="BQ43" s="276" t="str">
        <f t="shared" si="39"/>
        <v/>
      </c>
      <c r="BR43" s="276" t="str">
        <f t="shared" si="40"/>
        <v/>
      </c>
      <c r="BS43" s="276" t="str">
        <f t="shared" si="41"/>
        <v/>
      </c>
      <c r="BT43" s="276" t="str">
        <f t="shared" si="42"/>
        <v/>
      </c>
      <c r="BU43" s="276" t="str">
        <f t="shared" si="43"/>
        <v/>
      </c>
      <c r="BV43" s="276" t="str">
        <f t="shared" si="44"/>
        <v/>
      </c>
      <c r="BW43" s="276" t="str">
        <f t="shared" si="45"/>
        <v/>
      </c>
      <c r="BX43" s="276" t="str">
        <f t="shared" si="46"/>
        <v/>
      </c>
      <c r="BY43" s="276" t="str">
        <f t="shared" si="47"/>
        <v/>
      </c>
      <c r="BZ43" s="276" t="str">
        <f t="shared" si="48"/>
        <v/>
      </c>
      <c r="CA43" s="276" t="str">
        <f t="shared" si="49"/>
        <v/>
      </c>
      <c r="CB43" s="276" t="str">
        <f t="shared" si="50"/>
        <v/>
      </c>
      <c r="CC43" s="276" t="str">
        <f t="shared" si="51"/>
        <v/>
      </c>
      <c r="CD43" s="276" t="str">
        <f t="shared" si="52"/>
        <v/>
      </c>
      <c r="CE43" s="276" t="str">
        <f t="shared" si="53"/>
        <v/>
      </c>
      <c r="CF43" s="276" t="str">
        <f t="shared" si="54"/>
        <v/>
      </c>
      <c r="CG43" s="276" t="str">
        <f t="shared" si="55"/>
        <v/>
      </c>
      <c r="CH43" s="276" t="str">
        <f t="shared" si="56"/>
        <v/>
      </c>
      <c r="CI43" s="276" t="str">
        <f t="shared" si="57"/>
        <v/>
      </c>
      <c r="CJ43" s="276" t="str">
        <f t="shared" si="58"/>
        <v/>
      </c>
      <c r="CK43" s="276" t="str">
        <f t="shared" si="59"/>
        <v/>
      </c>
      <c r="CL43" s="276" t="str">
        <f t="shared" ca="1" si="60"/>
        <v/>
      </c>
      <c r="CM43" s="276" t="str">
        <f t="shared" si="61"/>
        <v/>
      </c>
      <c r="CN43" s="276" t="str">
        <f t="shared" si="62"/>
        <v/>
      </c>
      <c r="CO43" s="276" t="str">
        <f t="shared" si="63"/>
        <v/>
      </c>
      <c r="CP43" s="276" t="str">
        <f t="shared" si="64"/>
        <v>Ref_DD_DistanceUnit</v>
      </c>
      <c r="CQ43" s="276" t="str">
        <f t="shared" ca="1" si="65"/>
        <v/>
      </c>
      <c r="CR43" s="311">
        <f t="shared" si="66"/>
        <v>0</v>
      </c>
      <c r="CS43" s="187"/>
      <c r="CT43" s="187"/>
      <c r="CU43" s="187"/>
      <c r="CV43" s="187"/>
      <c r="CW43" s="187"/>
      <c r="CX43" s="187"/>
      <c r="CY43" s="187"/>
      <c r="CZ43" s="187"/>
      <c r="DA43" s="187"/>
      <c r="DB43" s="187"/>
      <c r="DC43" s="187"/>
      <c r="DD43" s="187"/>
      <c r="DE43" s="187"/>
      <c r="DF43" s="187"/>
      <c r="DG43" s="187"/>
      <c r="DH43" s="187"/>
      <c r="DI43" s="187"/>
      <c r="DJ43" s="187"/>
      <c r="DK43" s="187"/>
      <c r="DL43" s="187"/>
      <c r="DM43" s="199"/>
      <c r="DN43" s="199"/>
      <c r="DO43" s="313"/>
    </row>
    <row r="44" spans="1:119" s="227" customFormat="1" ht="18" hidden="1" customHeight="1">
      <c r="A44" s="187"/>
      <c r="B44" s="285"/>
      <c r="C44" s="295"/>
      <c r="D44" s="271" t="s">
        <v>77</v>
      </c>
      <c r="E44" s="271" t="s">
        <v>105</v>
      </c>
      <c r="F44" s="277"/>
      <c r="G44" s="277"/>
      <c r="H44" s="277"/>
      <c r="I44" s="278"/>
      <c r="J44" s="278"/>
      <c r="K44" s="278"/>
      <c r="L44" s="277"/>
      <c r="M44" s="277"/>
      <c r="N44" s="278"/>
      <c r="O44" s="277"/>
      <c r="P44" s="279"/>
      <c r="Q44" s="280" t="str">
        <f t="shared" ca="1" si="72"/>
        <v/>
      </c>
      <c r="R44" s="280" t="str">
        <f t="shared" ca="1" si="73"/>
        <v/>
      </c>
      <c r="S44" s="280" t="str">
        <f t="shared" ca="1" si="74"/>
        <v/>
      </c>
      <c r="T44" s="280" t="str">
        <f t="shared" ca="1" si="75"/>
        <v/>
      </c>
      <c r="U44" s="296" t="str">
        <f t="shared" ca="1" si="76"/>
        <v/>
      </c>
      <c r="V44" s="286" t="e">
        <f t="shared" ca="1" si="0"/>
        <v>#N/A</v>
      </c>
      <c r="W44" s="281" t="e">
        <f t="shared" ca="1" si="1"/>
        <v>#N/A</v>
      </c>
      <c r="X44" s="281" t="e">
        <f t="shared" ca="1" si="2"/>
        <v>#N/A</v>
      </c>
      <c r="Y44" s="281" t="e">
        <f t="shared" ca="1" si="3"/>
        <v>#N/A</v>
      </c>
      <c r="Z44" s="281" t="e">
        <f t="shared" ca="1" si="4"/>
        <v>#N/A</v>
      </c>
      <c r="AA44" s="281" t="e">
        <f t="shared" ca="1" si="5"/>
        <v>#N/A</v>
      </c>
      <c r="AB44" s="281" t="e">
        <f t="shared" ca="1" si="6"/>
        <v>#N/A</v>
      </c>
      <c r="AC44" s="281" t="e">
        <f t="shared" ca="1" si="7"/>
        <v>#N/A</v>
      </c>
      <c r="AD44" s="281" t="e">
        <f t="shared" ca="1" si="8"/>
        <v>#N/A</v>
      </c>
      <c r="AE44" s="281" t="e">
        <f t="shared" ca="1" si="9"/>
        <v>#N/A</v>
      </c>
      <c r="AF44" s="281" t="e">
        <f t="shared" ca="1" si="10"/>
        <v>#N/A</v>
      </c>
      <c r="AG44" s="281" t="e">
        <f t="shared" ca="1" si="11"/>
        <v>#N/A</v>
      </c>
      <c r="AH44" s="281" t="e">
        <f t="array" aca="1" ref="AH44" ca="1">INDEX(Ref_Master_Unit_Table,MATCH($W44,REF_To_Unit,0),MATCH('Reference - Lookup and Unit'!$A$11,Ref_From_Units,0))</f>
        <v>#N/A</v>
      </c>
      <c r="AI44" s="281" t="e">
        <f t="array" aca="1" ref="AI44" ca="1">INDEX(Ref_Master_Unit_Table,MATCH(IF(AND($D44="UK",$G44="Vehicle Distance (e.g. Road Transport)"),$L44,IF(ISBLANK($O44),$L44,$O44)),Ref_From_Units,0),MATCH($X44,REF_To_Unit,0))</f>
        <v>#N/A</v>
      </c>
      <c r="AJ44" s="281" t="e">
        <f t="array" aca="1" ref="AJ44" ca="1">INDEX(Ref_Master_Unit_Table,MATCH($Z44,REF_To_Unit,0),MATCH('Reference - Lookup and Unit'!$A$11,Ref_From_Units,0))</f>
        <v>#N/A</v>
      </c>
      <c r="AK44" s="281" t="e">
        <f t="array" aca="1" ref="AK44" ca="1">INDEX(Ref_Master_Unit_Table,MATCH(IF(AND($D44="UK",$G44="Vehicle Distance (e.g. Road Transport)"),$L44,IF(ISBLANK($O44),$L44,$O44)),Ref_From_Units,0),MATCH($AA44,REF_To_Unit,0))</f>
        <v>#N/A</v>
      </c>
      <c r="AL44" s="281" t="e">
        <f t="array" aca="1" ref="AL44" ca="1">INDEX(Ref_Master_Unit_Table,MATCH($AC44,REF_To_Unit,0),MATCH('Reference - Lookup and Unit'!$A$11,Ref_From_Units,0))</f>
        <v>#N/A</v>
      </c>
      <c r="AM44" s="281" t="e">
        <f t="array" aca="1" ref="AM44" ca="1">INDEX(Ref_Master_Unit_Table,MATCH(IF(OR($G44="Fuel Use",$G44="Custom Fuel"),$O44,$L44),Ref_From_Units,0),MATCH($AD44,REF_To_Unit,0))</f>
        <v>#N/A</v>
      </c>
      <c r="AN44" s="281" t="e">
        <f t="array" aca="1" ref="AN44" ca="1">INDEX(Ref_Master_Unit_Table,MATCH($AF44,REF_To_Unit,0),MATCH('Reference - Lookup and Unit'!$A$11,Ref_From_Units,0))</f>
        <v>#N/A</v>
      </c>
      <c r="AO44" s="281" t="e">
        <f t="array" aca="1" ref="AO44" ca="1">INDEX(Ref_Master_Unit_Table,MATCH(IF(OR($G44="Fuel Use",$G44="Custom Fuel"),$O44,$L44),Ref_From_Units,0),MATCH($AD44,REF_To_Unit,0))</f>
        <v>#N/A</v>
      </c>
      <c r="AP44" s="281">
        <f t="shared" ca="1" si="12"/>
        <v>1</v>
      </c>
      <c r="AQ44" s="282">
        <f t="shared" ca="1" si="13"/>
        <v>28</v>
      </c>
      <c r="AR44" s="282">
        <f t="shared" ca="1" si="14"/>
        <v>265</v>
      </c>
      <c r="AS44" s="282">
        <f t="shared" ca="1" si="15"/>
        <v>1</v>
      </c>
      <c r="AT44" s="276" t="str">
        <f t="shared" si="16"/>
        <v>Ref_DD_vehicle_Passenger_US_Road</v>
      </c>
      <c r="AU44" s="276" t="e">
        <f t="shared" ca="1" si="17"/>
        <v>#N/A</v>
      </c>
      <c r="AV44" s="276" t="e">
        <f t="shared" ca="1" si="18"/>
        <v>#N/A</v>
      </c>
      <c r="AW44" s="276" t="e">
        <f t="shared" ca="1" si="19"/>
        <v>#N/A</v>
      </c>
      <c r="AX44" s="276" t="e">
        <f t="shared" ca="1" si="20"/>
        <v>#N/A</v>
      </c>
      <c r="AY44" s="276" t="b">
        <f t="shared" ca="1" si="21"/>
        <v>1</v>
      </c>
      <c r="AZ44" s="276" t="str">
        <f t="shared" si="22"/>
        <v/>
      </c>
      <c r="BA44" s="276" t="str">
        <f t="shared" si="23"/>
        <v/>
      </c>
      <c r="BB44" s="276" t="str">
        <f t="shared" si="24"/>
        <v/>
      </c>
      <c r="BC44" s="276" t="str">
        <f t="shared" si="25"/>
        <v/>
      </c>
      <c r="BD44" s="276" t="str">
        <f t="shared" si="26"/>
        <v/>
      </c>
      <c r="BE44" s="276" t="str">
        <f t="shared" si="27"/>
        <v/>
      </c>
      <c r="BF44" s="276" t="str">
        <f t="shared" si="28"/>
        <v/>
      </c>
      <c r="BG44" s="276" t="str">
        <f t="shared" si="29"/>
        <v/>
      </c>
      <c r="BH44" s="276" t="str">
        <f t="shared" si="30"/>
        <v/>
      </c>
      <c r="BI44" s="276" t="str">
        <f t="shared" si="31"/>
        <v/>
      </c>
      <c r="BJ44" s="276" t="str">
        <f t="shared" si="32"/>
        <v/>
      </c>
      <c r="BK44" s="276" t="str">
        <f t="shared" si="33"/>
        <v/>
      </c>
      <c r="BL44" s="276" t="str">
        <f t="shared" si="34"/>
        <v/>
      </c>
      <c r="BM44" s="283" t="str">
        <f t="shared" ca="1" si="35"/>
        <v/>
      </c>
      <c r="BN44" s="276" t="str">
        <f t="shared" si="36"/>
        <v/>
      </c>
      <c r="BO44" s="276" t="str">
        <f t="shared" si="37"/>
        <v/>
      </c>
      <c r="BP44" s="276" t="str">
        <f t="shared" si="38"/>
        <v/>
      </c>
      <c r="BQ44" s="276" t="str">
        <f t="shared" si="39"/>
        <v/>
      </c>
      <c r="BR44" s="276" t="str">
        <f t="shared" si="40"/>
        <v/>
      </c>
      <c r="BS44" s="276" t="str">
        <f t="shared" si="41"/>
        <v/>
      </c>
      <c r="BT44" s="276" t="str">
        <f t="shared" si="42"/>
        <v/>
      </c>
      <c r="BU44" s="276" t="str">
        <f t="shared" si="43"/>
        <v/>
      </c>
      <c r="BV44" s="276" t="str">
        <f t="shared" si="44"/>
        <v/>
      </c>
      <c r="BW44" s="276" t="str">
        <f t="shared" si="45"/>
        <v/>
      </c>
      <c r="BX44" s="276" t="str">
        <f t="shared" si="46"/>
        <v/>
      </c>
      <c r="BY44" s="276" t="str">
        <f t="shared" si="47"/>
        <v/>
      </c>
      <c r="BZ44" s="276" t="str">
        <f t="shared" si="48"/>
        <v/>
      </c>
      <c r="CA44" s="276" t="str">
        <f t="shared" si="49"/>
        <v/>
      </c>
      <c r="CB44" s="276" t="str">
        <f t="shared" si="50"/>
        <v/>
      </c>
      <c r="CC44" s="276" t="str">
        <f t="shared" si="51"/>
        <v/>
      </c>
      <c r="CD44" s="276" t="str">
        <f t="shared" si="52"/>
        <v/>
      </c>
      <c r="CE44" s="276" t="str">
        <f t="shared" si="53"/>
        <v/>
      </c>
      <c r="CF44" s="276" t="str">
        <f t="shared" si="54"/>
        <v/>
      </c>
      <c r="CG44" s="276" t="str">
        <f t="shared" si="55"/>
        <v/>
      </c>
      <c r="CH44" s="276" t="str">
        <f t="shared" si="56"/>
        <v/>
      </c>
      <c r="CI44" s="276" t="str">
        <f t="shared" si="57"/>
        <v/>
      </c>
      <c r="CJ44" s="276" t="str">
        <f t="shared" si="58"/>
        <v/>
      </c>
      <c r="CK44" s="276" t="str">
        <f t="shared" si="59"/>
        <v/>
      </c>
      <c r="CL44" s="276" t="str">
        <f t="shared" ca="1" si="60"/>
        <v/>
      </c>
      <c r="CM44" s="276" t="str">
        <f t="shared" si="61"/>
        <v/>
      </c>
      <c r="CN44" s="276" t="str">
        <f t="shared" si="62"/>
        <v/>
      </c>
      <c r="CO44" s="276" t="str">
        <f t="shared" si="63"/>
        <v/>
      </c>
      <c r="CP44" s="276" t="str">
        <f t="shared" si="64"/>
        <v>Ref_DD_DistanceUnit</v>
      </c>
      <c r="CQ44" s="276" t="str">
        <f t="shared" ca="1" si="65"/>
        <v/>
      </c>
      <c r="CR44" s="311">
        <f t="shared" si="66"/>
        <v>0</v>
      </c>
      <c r="CS44" s="187"/>
      <c r="CT44" s="187"/>
      <c r="CU44" s="187"/>
      <c r="CV44" s="187"/>
      <c r="CW44" s="187"/>
      <c r="CX44" s="187"/>
      <c r="CY44" s="187"/>
      <c r="CZ44" s="187"/>
      <c r="DA44" s="187"/>
      <c r="DB44" s="187"/>
      <c r="DC44" s="187"/>
      <c r="DD44" s="187"/>
      <c r="DE44" s="187"/>
      <c r="DF44" s="187"/>
      <c r="DG44" s="187"/>
      <c r="DH44" s="187"/>
      <c r="DI44" s="187"/>
      <c r="DJ44" s="187"/>
      <c r="DK44" s="187"/>
      <c r="DL44" s="187"/>
      <c r="DM44" s="199"/>
      <c r="DN44" s="199"/>
      <c r="DO44" s="313"/>
    </row>
    <row r="45" spans="1:119" s="227" customFormat="1" ht="18" hidden="1" customHeight="1">
      <c r="A45" s="187"/>
      <c r="B45" s="285"/>
      <c r="C45" s="295"/>
      <c r="D45" s="271" t="s">
        <v>77</v>
      </c>
      <c r="E45" s="271" t="s">
        <v>105</v>
      </c>
      <c r="F45" s="277"/>
      <c r="G45" s="277"/>
      <c r="H45" s="277"/>
      <c r="I45" s="278"/>
      <c r="J45" s="278"/>
      <c r="K45" s="278"/>
      <c r="L45" s="277"/>
      <c r="M45" s="277"/>
      <c r="N45" s="278"/>
      <c r="O45" s="277"/>
      <c r="P45" s="279"/>
      <c r="Q45" s="280" t="str">
        <f t="shared" ca="1" si="72"/>
        <v/>
      </c>
      <c r="R45" s="280" t="str">
        <f t="shared" ca="1" si="73"/>
        <v/>
      </c>
      <c r="S45" s="280" t="str">
        <f t="shared" ca="1" si="74"/>
        <v/>
      </c>
      <c r="T45" s="280" t="str">
        <f t="shared" ca="1" si="75"/>
        <v/>
      </c>
      <c r="U45" s="296" t="str">
        <f t="shared" ca="1" si="76"/>
        <v/>
      </c>
      <c r="V45" s="286" t="e">
        <f t="shared" ca="1" si="0"/>
        <v>#N/A</v>
      </c>
      <c r="W45" s="281" t="e">
        <f t="shared" ca="1" si="1"/>
        <v>#N/A</v>
      </c>
      <c r="X45" s="281" t="e">
        <f t="shared" ca="1" si="2"/>
        <v>#N/A</v>
      </c>
      <c r="Y45" s="281" t="e">
        <f t="shared" ca="1" si="3"/>
        <v>#N/A</v>
      </c>
      <c r="Z45" s="281" t="e">
        <f t="shared" ca="1" si="4"/>
        <v>#N/A</v>
      </c>
      <c r="AA45" s="281" t="e">
        <f t="shared" ca="1" si="5"/>
        <v>#N/A</v>
      </c>
      <c r="AB45" s="281" t="e">
        <f t="shared" ca="1" si="6"/>
        <v>#N/A</v>
      </c>
      <c r="AC45" s="281" t="e">
        <f t="shared" ca="1" si="7"/>
        <v>#N/A</v>
      </c>
      <c r="AD45" s="281" t="e">
        <f t="shared" ca="1" si="8"/>
        <v>#N/A</v>
      </c>
      <c r="AE45" s="281" t="e">
        <f t="shared" ca="1" si="9"/>
        <v>#N/A</v>
      </c>
      <c r="AF45" s="281" t="e">
        <f t="shared" ca="1" si="10"/>
        <v>#N/A</v>
      </c>
      <c r="AG45" s="281" t="e">
        <f t="shared" ca="1" si="11"/>
        <v>#N/A</v>
      </c>
      <c r="AH45" s="281" t="e">
        <f t="array" aca="1" ref="AH45" ca="1">INDEX(Ref_Master_Unit_Table,MATCH($W45,REF_To_Unit,0),MATCH('Reference - Lookup and Unit'!$A$11,Ref_From_Units,0))</f>
        <v>#N/A</v>
      </c>
      <c r="AI45" s="281" t="e">
        <f t="array" aca="1" ref="AI45" ca="1">INDEX(Ref_Master_Unit_Table,MATCH(IF(AND($D45="UK",$G45="Vehicle Distance (e.g. Road Transport)"),$L45,IF(ISBLANK($O45),$L45,$O45)),Ref_From_Units,0),MATCH($X45,REF_To_Unit,0))</f>
        <v>#N/A</v>
      </c>
      <c r="AJ45" s="281" t="e">
        <f t="array" aca="1" ref="AJ45" ca="1">INDEX(Ref_Master_Unit_Table,MATCH($Z45,REF_To_Unit,0),MATCH('Reference - Lookup and Unit'!$A$11,Ref_From_Units,0))</f>
        <v>#N/A</v>
      </c>
      <c r="AK45" s="281" t="e">
        <f t="array" aca="1" ref="AK45" ca="1">INDEX(Ref_Master_Unit_Table,MATCH(IF(AND($D45="UK",$G45="Vehicle Distance (e.g. Road Transport)"),$L45,IF(ISBLANK($O45),$L45,$O45)),Ref_From_Units,0),MATCH($AA45,REF_To_Unit,0))</f>
        <v>#N/A</v>
      </c>
      <c r="AL45" s="281" t="e">
        <f t="array" aca="1" ref="AL45" ca="1">INDEX(Ref_Master_Unit_Table,MATCH($AC45,REF_To_Unit,0),MATCH('Reference - Lookup and Unit'!$A$11,Ref_From_Units,0))</f>
        <v>#N/A</v>
      </c>
      <c r="AM45" s="281" t="e">
        <f t="array" aca="1" ref="AM45" ca="1">INDEX(Ref_Master_Unit_Table,MATCH(IF(OR($G45="Fuel Use",$G45="Custom Fuel"),$O45,$L45),Ref_From_Units,0),MATCH($AD45,REF_To_Unit,0))</f>
        <v>#N/A</v>
      </c>
      <c r="AN45" s="281" t="e">
        <f t="array" aca="1" ref="AN45" ca="1">INDEX(Ref_Master_Unit_Table,MATCH($AF45,REF_To_Unit,0),MATCH('Reference - Lookup and Unit'!$A$11,Ref_From_Units,0))</f>
        <v>#N/A</v>
      </c>
      <c r="AO45" s="281" t="e">
        <f t="array" aca="1" ref="AO45" ca="1">INDEX(Ref_Master_Unit_Table,MATCH(IF(OR($G45="Fuel Use",$G45="Custom Fuel"),$O45,$L45),Ref_From_Units,0),MATCH($AD45,REF_To_Unit,0))</f>
        <v>#N/A</v>
      </c>
      <c r="AP45" s="281">
        <f t="shared" ca="1" si="12"/>
        <v>1</v>
      </c>
      <c r="AQ45" s="282">
        <f t="shared" ca="1" si="13"/>
        <v>28</v>
      </c>
      <c r="AR45" s="282">
        <f t="shared" ca="1" si="14"/>
        <v>265</v>
      </c>
      <c r="AS45" s="282">
        <f t="shared" ca="1" si="15"/>
        <v>1</v>
      </c>
      <c r="AT45" s="276" t="str">
        <f t="shared" si="16"/>
        <v>Ref_DD_vehicle_Passenger_US_Road</v>
      </c>
      <c r="AU45" s="276" t="e">
        <f t="shared" ca="1" si="17"/>
        <v>#N/A</v>
      </c>
      <c r="AV45" s="276" t="e">
        <f t="shared" ca="1" si="18"/>
        <v>#N/A</v>
      </c>
      <c r="AW45" s="276" t="e">
        <f t="shared" ca="1" si="19"/>
        <v>#N/A</v>
      </c>
      <c r="AX45" s="276" t="e">
        <f t="shared" ca="1" si="20"/>
        <v>#N/A</v>
      </c>
      <c r="AY45" s="276" t="b">
        <f t="shared" ca="1" si="21"/>
        <v>1</v>
      </c>
      <c r="AZ45" s="276" t="str">
        <f t="shared" si="22"/>
        <v/>
      </c>
      <c r="BA45" s="276" t="str">
        <f t="shared" si="23"/>
        <v/>
      </c>
      <c r="BB45" s="276" t="str">
        <f t="shared" si="24"/>
        <v/>
      </c>
      <c r="BC45" s="276" t="str">
        <f t="shared" si="25"/>
        <v/>
      </c>
      <c r="BD45" s="276" t="str">
        <f t="shared" si="26"/>
        <v/>
      </c>
      <c r="BE45" s="276" t="str">
        <f t="shared" si="27"/>
        <v/>
      </c>
      <c r="BF45" s="276" t="str">
        <f t="shared" si="28"/>
        <v/>
      </c>
      <c r="BG45" s="276" t="str">
        <f t="shared" si="29"/>
        <v/>
      </c>
      <c r="BH45" s="276" t="str">
        <f t="shared" si="30"/>
        <v/>
      </c>
      <c r="BI45" s="276" t="str">
        <f t="shared" si="31"/>
        <v/>
      </c>
      <c r="BJ45" s="276" t="str">
        <f t="shared" si="32"/>
        <v/>
      </c>
      <c r="BK45" s="276" t="str">
        <f t="shared" si="33"/>
        <v/>
      </c>
      <c r="BL45" s="276" t="str">
        <f t="shared" si="34"/>
        <v/>
      </c>
      <c r="BM45" s="283" t="str">
        <f t="shared" ca="1" si="35"/>
        <v/>
      </c>
      <c r="BN45" s="276" t="str">
        <f t="shared" si="36"/>
        <v/>
      </c>
      <c r="BO45" s="276" t="str">
        <f t="shared" si="37"/>
        <v/>
      </c>
      <c r="BP45" s="276" t="str">
        <f t="shared" si="38"/>
        <v/>
      </c>
      <c r="BQ45" s="276" t="str">
        <f t="shared" si="39"/>
        <v/>
      </c>
      <c r="BR45" s="276" t="str">
        <f t="shared" si="40"/>
        <v/>
      </c>
      <c r="BS45" s="276" t="str">
        <f t="shared" si="41"/>
        <v/>
      </c>
      <c r="BT45" s="276" t="str">
        <f t="shared" si="42"/>
        <v/>
      </c>
      <c r="BU45" s="276" t="str">
        <f t="shared" si="43"/>
        <v/>
      </c>
      <c r="BV45" s="276" t="str">
        <f t="shared" si="44"/>
        <v/>
      </c>
      <c r="BW45" s="276" t="str">
        <f t="shared" si="45"/>
        <v/>
      </c>
      <c r="BX45" s="276" t="str">
        <f t="shared" si="46"/>
        <v/>
      </c>
      <c r="BY45" s="276" t="str">
        <f t="shared" si="47"/>
        <v/>
      </c>
      <c r="BZ45" s="276" t="str">
        <f t="shared" si="48"/>
        <v/>
      </c>
      <c r="CA45" s="276" t="str">
        <f t="shared" si="49"/>
        <v/>
      </c>
      <c r="CB45" s="276" t="str">
        <f t="shared" si="50"/>
        <v/>
      </c>
      <c r="CC45" s="276" t="str">
        <f t="shared" si="51"/>
        <v/>
      </c>
      <c r="CD45" s="276" t="str">
        <f t="shared" si="52"/>
        <v/>
      </c>
      <c r="CE45" s="276" t="str">
        <f t="shared" si="53"/>
        <v/>
      </c>
      <c r="CF45" s="276" t="str">
        <f t="shared" si="54"/>
        <v/>
      </c>
      <c r="CG45" s="276" t="str">
        <f t="shared" si="55"/>
        <v/>
      </c>
      <c r="CH45" s="276" t="str">
        <f t="shared" si="56"/>
        <v/>
      </c>
      <c r="CI45" s="276" t="str">
        <f t="shared" si="57"/>
        <v/>
      </c>
      <c r="CJ45" s="276" t="str">
        <f t="shared" si="58"/>
        <v/>
      </c>
      <c r="CK45" s="276" t="str">
        <f t="shared" si="59"/>
        <v/>
      </c>
      <c r="CL45" s="276" t="str">
        <f t="shared" ca="1" si="60"/>
        <v/>
      </c>
      <c r="CM45" s="276" t="str">
        <f t="shared" si="61"/>
        <v/>
      </c>
      <c r="CN45" s="276" t="str">
        <f t="shared" si="62"/>
        <v/>
      </c>
      <c r="CO45" s="276" t="str">
        <f t="shared" si="63"/>
        <v/>
      </c>
      <c r="CP45" s="276" t="str">
        <f t="shared" si="64"/>
        <v>Ref_DD_DistanceUnit</v>
      </c>
      <c r="CQ45" s="276" t="str">
        <f t="shared" ca="1" si="65"/>
        <v/>
      </c>
      <c r="CR45" s="311">
        <f t="shared" si="66"/>
        <v>0</v>
      </c>
      <c r="CS45" s="187"/>
      <c r="CT45" s="187"/>
      <c r="CU45" s="187"/>
      <c r="CV45" s="187"/>
      <c r="CW45" s="187"/>
      <c r="CX45" s="187"/>
      <c r="CY45" s="187"/>
      <c r="CZ45" s="187"/>
      <c r="DA45" s="187"/>
      <c r="DB45" s="187"/>
      <c r="DC45" s="187"/>
      <c r="DD45" s="187"/>
      <c r="DE45" s="187"/>
      <c r="DF45" s="187"/>
      <c r="DG45" s="187"/>
      <c r="DH45" s="187"/>
      <c r="DI45" s="187"/>
      <c r="DJ45" s="187"/>
      <c r="DK45" s="187"/>
      <c r="DL45" s="187"/>
      <c r="DM45" s="199"/>
      <c r="DN45" s="199"/>
      <c r="DO45" s="313"/>
    </row>
    <row r="46" spans="1:119" s="227" customFormat="1" ht="18" hidden="1" customHeight="1">
      <c r="A46" s="187"/>
      <c r="B46" s="285"/>
      <c r="C46" s="295"/>
      <c r="D46" s="271" t="s">
        <v>77</v>
      </c>
      <c r="E46" s="271" t="s">
        <v>105</v>
      </c>
      <c r="F46" s="277"/>
      <c r="G46" s="277"/>
      <c r="H46" s="277"/>
      <c r="I46" s="278"/>
      <c r="J46" s="278"/>
      <c r="K46" s="278"/>
      <c r="L46" s="277"/>
      <c r="M46" s="277"/>
      <c r="N46" s="278"/>
      <c r="O46" s="277"/>
      <c r="P46" s="279"/>
      <c r="Q46" s="280" t="str">
        <f t="shared" ca="1" si="72"/>
        <v/>
      </c>
      <c r="R46" s="280" t="str">
        <f t="shared" ca="1" si="73"/>
        <v/>
      </c>
      <c r="S46" s="280" t="str">
        <f t="shared" ca="1" si="74"/>
        <v/>
      </c>
      <c r="T46" s="280" t="str">
        <f t="shared" ca="1" si="75"/>
        <v/>
      </c>
      <c r="U46" s="296" t="str">
        <f t="shared" ca="1" si="76"/>
        <v/>
      </c>
      <c r="V46" s="286" t="e">
        <f t="shared" ca="1" si="0"/>
        <v>#N/A</v>
      </c>
      <c r="W46" s="281" t="e">
        <f t="shared" ca="1" si="1"/>
        <v>#N/A</v>
      </c>
      <c r="X46" s="281" t="e">
        <f t="shared" ca="1" si="2"/>
        <v>#N/A</v>
      </c>
      <c r="Y46" s="281" t="e">
        <f t="shared" ca="1" si="3"/>
        <v>#N/A</v>
      </c>
      <c r="Z46" s="281" t="e">
        <f t="shared" ca="1" si="4"/>
        <v>#N/A</v>
      </c>
      <c r="AA46" s="281" t="e">
        <f t="shared" ca="1" si="5"/>
        <v>#N/A</v>
      </c>
      <c r="AB46" s="281" t="e">
        <f t="shared" ca="1" si="6"/>
        <v>#N/A</v>
      </c>
      <c r="AC46" s="281" t="e">
        <f t="shared" ca="1" si="7"/>
        <v>#N/A</v>
      </c>
      <c r="AD46" s="281" t="e">
        <f t="shared" ca="1" si="8"/>
        <v>#N/A</v>
      </c>
      <c r="AE46" s="281" t="e">
        <f t="shared" ca="1" si="9"/>
        <v>#N/A</v>
      </c>
      <c r="AF46" s="281" t="e">
        <f t="shared" ca="1" si="10"/>
        <v>#N/A</v>
      </c>
      <c r="AG46" s="281" t="e">
        <f t="shared" ca="1" si="11"/>
        <v>#N/A</v>
      </c>
      <c r="AH46" s="281" t="e">
        <f t="array" aca="1" ref="AH46" ca="1">INDEX(Ref_Master_Unit_Table,MATCH($W46,REF_To_Unit,0),MATCH('Reference - Lookup and Unit'!$A$11,Ref_From_Units,0))</f>
        <v>#N/A</v>
      </c>
      <c r="AI46" s="281" t="e">
        <f t="array" aca="1" ref="AI46" ca="1">INDEX(Ref_Master_Unit_Table,MATCH(IF(AND($D46="UK",$G46="Vehicle Distance (e.g. Road Transport)"),$L46,IF(ISBLANK($O46),$L46,$O46)),Ref_From_Units,0),MATCH($X46,REF_To_Unit,0))</f>
        <v>#N/A</v>
      </c>
      <c r="AJ46" s="281" t="e">
        <f t="array" aca="1" ref="AJ46" ca="1">INDEX(Ref_Master_Unit_Table,MATCH($Z46,REF_To_Unit,0),MATCH('Reference - Lookup and Unit'!$A$11,Ref_From_Units,0))</f>
        <v>#N/A</v>
      </c>
      <c r="AK46" s="281" t="e">
        <f t="array" aca="1" ref="AK46" ca="1">INDEX(Ref_Master_Unit_Table,MATCH(IF(AND($D46="UK",$G46="Vehicle Distance (e.g. Road Transport)"),$L46,IF(ISBLANK($O46),$L46,$O46)),Ref_From_Units,0),MATCH($AA46,REF_To_Unit,0))</f>
        <v>#N/A</v>
      </c>
      <c r="AL46" s="281" t="e">
        <f t="array" aca="1" ref="AL46" ca="1">INDEX(Ref_Master_Unit_Table,MATCH($AC46,REF_To_Unit,0),MATCH('Reference - Lookup and Unit'!$A$11,Ref_From_Units,0))</f>
        <v>#N/A</v>
      </c>
      <c r="AM46" s="281" t="e">
        <f t="array" aca="1" ref="AM46" ca="1">INDEX(Ref_Master_Unit_Table,MATCH(IF(OR($G46="Fuel Use",$G46="Custom Fuel"),$O46,$L46),Ref_From_Units,0),MATCH($AD46,REF_To_Unit,0))</f>
        <v>#N/A</v>
      </c>
      <c r="AN46" s="281" t="e">
        <f t="array" aca="1" ref="AN46" ca="1">INDEX(Ref_Master_Unit_Table,MATCH($AF46,REF_To_Unit,0),MATCH('Reference - Lookup and Unit'!$A$11,Ref_From_Units,0))</f>
        <v>#N/A</v>
      </c>
      <c r="AO46" s="281" t="e">
        <f t="array" aca="1" ref="AO46" ca="1">INDEX(Ref_Master_Unit_Table,MATCH(IF(OR($G46="Fuel Use",$G46="Custom Fuel"),$O46,$L46),Ref_From_Units,0),MATCH($AD46,REF_To_Unit,0))</f>
        <v>#N/A</v>
      </c>
      <c r="AP46" s="281">
        <f t="shared" ca="1" si="12"/>
        <v>1</v>
      </c>
      <c r="AQ46" s="282">
        <f t="shared" ca="1" si="13"/>
        <v>28</v>
      </c>
      <c r="AR46" s="282">
        <f t="shared" ca="1" si="14"/>
        <v>265</v>
      </c>
      <c r="AS46" s="282">
        <f t="shared" ca="1" si="15"/>
        <v>1</v>
      </c>
      <c r="AT46" s="276" t="str">
        <f t="shared" si="16"/>
        <v>Ref_DD_vehicle_Passenger_US_Road</v>
      </c>
      <c r="AU46" s="276" t="e">
        <f t="shared" ca="1" si="17"/>
        <v>#N/A</v>
      </c>
      <c r="AV46" s="276" t="e">
        <f t="shared" ca="1" si="18"/>
        <v>#N/A</v>
      </c>
      <c r="AW46" s="276" t="e">
        <f t="shared" ca="1" si="19"/>
        <v>#N/A</v>
      </c>
      <c r="AX46" s="276" t="e">
        <f t="shared" ca="1" si="20"/>
        <v>#N/A</v>
      </c>
      <c r="AY46" s="276" t="b">
        <f t="shared" ca="1" si="21"/>
        <v>1</v>
      </c>
      <c r="AZ46" s="276" t="str">
        <f t="shared" si="22"/>
        <v/>
      </c>
      <c r="BA46" s="276" t="str">
        <f t="shared" si="23"/>
        <v/>
      </c>
      <c r="BB46" s="276" t="str">
        <f t="shared" si="24"/>
        <v/>
      </c>
      <c r="BC46" s="276" t="str">
        <f t="shared" si="25"/>
        <v/>
      </c>
      <c r="BD46" s="276" t="str">
        <f t="shared" si="26"/>
        <v/>
      </c>
      <c r="BE46" s="276" t="str">
        <f t="shared" si="27"/>
        <v/>
      </c>
      <c r="BF46" s="276" t="str">
        <f t="shared" si="28"/>
        <v/>
      </c>
      <c r="BG46" s="276" t="str">
        <f t="shared" si="29"/>
        <v/>
      </c>
      <c r="BH46" s="276" t="str">
        <f t="shared" si="30"/>
        <v/>
      </c>
      <c r="BI46" s="276" t="str">
        <f t="shared" si="31"/>
        <v/>
      </c>
      <c r="BJ46" s="276" t="str">
        <f t="shared" si="32"/>
        <v/>
      </c>
      <c r="BK46" s="276" t="str">
        <f t="shared" si="33"/>
        <v/>
      </c>
      <c r="BL46" s="276" t="str">
        <f t="shared" si="34"/>
        <v/>
      </c>
      <c r="BM46" s="283" t="str">
        <f t="shared" ca="1" si="35"/>
        <v/>
      </c>
      <c r="BN46" s="276" t="str">
        <f t="shared" si="36"/>
        <v/>
      </c>
      <c r="BO46" s="276" t="str">
        <f t="shared" si="37"/>
        <v/>
      </c>
      <c r="BP46" s="276" t="str">
        <f t="shared" si="38"/>
        <v/>
      </c>
      <c r="BQ46" s="276" t="str">
        <f t="shared" si="39"/>
        <v/>
      </c>
      <c r="BR46" s="276" t="str">
        <f t="shared" si="40"/>
        <v/>
      </c>
      <c r="BS46" s="276" t="str">
        <f t="shared" si="41"/>
        <v/>
      </c>
      <c r="BT46" s="276" t="str">
        <f t="shared" si="42"/>
        <v/>
      </c>
      <c r="BU46" s="276" t="str">
        <f t="shared" si="43"/>
        <v/>
      </c>
      <c r="BV46" s="276" t="str">
        <f t="shared" si="44"/>
        <v/>
      </c>
      <c r="BW46" s="276" t="str">
        <f t="shared" si="45"/>
        <v/>
      </c>
      <c r="BX46" s="276" t="str">
        <f t="shared" si="46"/>
        <v/>
      </c>
      <c r="BY46" s="276" t="str">
        <f t="shared" si="47"/>
        <v/>
      </c>
      <c r="BZ46" s="276" t="str">
        <f t="shared" si="48"/>
        <v/>
      </c>
      <c r="CA46" s="276" t="str">
        <f t="shared" si="49"/>
        <v/>
      </c>
      <c r="CB46" s="276" t="str">
        <f t="shared" si="50"/>
        <v/>
      </c>
      <c r="CC46" s="276" t="str">
        <f t="shared" si="51"/>
        <v/>
      </c>
      <c r="CD46" s="276" t="str">
        <f t="shared" si="52"/>
        <v/>
      </c>
      <c r="CE46" s="276" t="str">
        <f t="shared" si="53"/>
        <v/>
      </c>
      <c r="CF46" s="276" t="str">
        <f t="shared" si="54"/>
        <v/>
      </c>
      <c r="CG46" s="276" t="str">
        <f t="shared" si="55"/>
        <v/>
      </c>
      <c r="CH46" s="276" t="str">
        <f t="shared" si="56"/>
        <v/>
      </c>
      <c r="CI46" s="276" t="str">
        <f t="shared" si="57"/>
        <v/>
      </c>
      <c r="CJ46" s="276" t="str">
        <f t="shared" si="58"/>
        <v/>
      </c>
      <c r="CK46" s="276" t="str">
        <f t="shared" si="59"/>
        <v/>
      </c>
      <c r="CL46" s="276" t="str">
        <f t="shared" ca="1" si="60"/>
        <v/>
      </c>
      <c r="CM46" s="276" t="str">
        <f t="shared" si="61"/>
        <v/>
      </c>
      <c r="CN46" s="276" t="str">
        <f t="shared" si="62"/>
        <v/>
      </c>
      <c r="CO46" s="276" t="str">
        <f t="shared" si="63"/>
        <v/>
      </c>
      <c r="CP46" s="276" t="str">
        <f t="shared" si="64"/>
        <v>Ref_DD_DistanceUnit</v>
      </c>
      <c r="CQ46" s="276" t="str">
        <f t="shared" ca="1" si="65"/>
        <v/>
      </c>
      <c r="CR46" s="311">
        <f t="shared" si="66"/>
        <v>0</v>
      </c>
      <c r="CS46" s="187"/>
      <c r="CT46" s="187"/>
      <c r="CU46" s="187"/>
      <c r="CV46" s="187"/>
      <c r="CW46" s="187"/>
      <c r="CX46" s="187"/>
      <c r="CY46" s="187"/>
      <c r="CZ46" s="187"/>
      <c r="DA46" s="187"/>
      <c r="DB46" s="187"/>
      <c r="DC46" s="187"/>
      <c r="DD46" s="187"/>
      <c r="DE46" s="187"/>
      <c r="DF46" s="187"/>
      <c r="DG46" s="187"/>
      <c r="DH46" s="187"/>
      <c r="DI46" s="187"/>
      <c r="DJ46" s="187"/>
      <c r="DK46" s="187"/>
      <c r="DL46" s="187"/>
      <c r="DM46" s="199"/>
      <c r="DN46" s="199"/>
      <c r="DO46" s="313"/>
    </row>
    <row r="47" spans="1:119" s="227" customFormat="1" ht="18" hidden="1" customHeight="1">
      <c r="A47" s="187"/>
      <c r="B47" s="285"/>
      <c r="C47" s="295"/>
      <c r="D47" s="271" t="s">
        <v>77</v>
      </c>
      <c r="E47" s="271" t="s">
        <v>105</v>
      </c>
      <c r="F47" s="277"/>
      <c r="G47" s="277"/>
      <c r="H47" s="277"/>
      <c r="I47" s="278"/>
      <c r="J47" s="278"/>
      <c r="K47" s="278"/>
      <c r="L47" s="277"/>
      <c r="M47" s="277"/>
      <c r="N47" s="278"/>
      <c r="O47" s="277"/>
      <c r="P47" s="279"/>
      <c r="Q47" s="280" t="str">
        <f t="shared" ca="1" si="72"/>
        <v/>
      </c>
      <c r="R47" s="280" t="str">
        <f t="shared" ca="1" si="73"/>
        <v/>
      </c>
      <c r="S47" s="280" t="str">
        <f t="shared" ca="1" si="74"/>
        <v/>
      </c>
      <c r="T47" s="280" t="str">
        <f t="shared" ca="1" si="75"/>
        <v/>
      </c>
      <c r="U47" s="296" t="str">
        <f t="shared" ca="1" si="76"/>
        <v/>
      </c>
      <c r="V47" s="286" t="e">
        <f t="shared" ca="1" si="0"/>
        <v>#N/A</v>
      </c>
      <c r="W47" s="281" t="e">
        <f t="shared" ca="1" si="1"/>
        <v>#N/A</v>
      </c>
      <c r="X47" s="281" t="e">
        <f t="shared" ca="1" si="2"/>
        <v>#N/A</v>
      </c>
      <c r="Y47" s="281" t="e">
        <f t="shared" ca="1" si="3"/>
        <v>#N/A</v>
      </c>
      <c r="Z47" s="281" t="e">
        <f t="shared" ca="1" si="4"/>
        <v>#N/A</v>
      </c>
      <c r="AA47" s="281" t="e">
        <f t="shared" ca="1" si="5"/>
        <v>#N/A</v>
      </c>
      <c r="AB47" s="281" t="e">
        <f t="shared" ca="1" si="6"/>
        <v>#N/A</v>
      </c>
      <c r="AC47" s="281" t="e">
        <f t="shared" ca="1" si="7"/>
        <v>#N/A</v>
      </c>
      <c r="AD47" s="281" t="e">
        <f t="shared" ca="1" si="8"/>
        <v>#N/A</v>
      </c>
      <c r="AE47" s="281" t="e">
        <f t="shared" ca="1" si="9"/>
        <v>#N/A</v>
      </c>
      <c r="AF47" s="281" t="e">
        <f t="shared" ca="1" si="10"/>
        <v>#N/A</v>
      </c>
      <c r="AG47" s="281" t="e">
        <f t="shared" ca="1" si="11"/>
        <v>#N/A</v>
      </c>
      <c r="AH47" s="281" t="e">
        <f t="array" aca="1" ref="AH47" ca="1">INDEX(Ref_Master_Unit_Table,MATCH($W47,REF_To_Unit,0),MATCH('Reference - Lookup and Unit'!$A$11,Ref_From_Units,0))</f>
        <v>#N/A</v>
      </c>
      <c r="AI47" s="281" t="e">
        <f t="array" aca="1" ref="AI47" ca="1">INDEX(Ref_Master_Unit_Table,MATCH(IF(AND($D47="UK",$G47="Vehicle Distance (e.g. Road Transport)"),$L47,IF(ISBLANK($O47),$L47,$O47)),Ref_From_Units,0),MATCH($X47,REF_To_Unit,0))</f>
        <v>#N/A</v>
      </c>
      <c r="AJ47" s="281" t="e">
        <f t="array" aca="1" ref="AJ47" ca="1">INDEX(Ref_Master_Unit_Table,MATCH($Z47,REF_To_Unit,0),MATCH('Reference - Lookup and Unit'!$A$11,Ref_From_Units,0))</f>
        <v>#N/A</v>
      </c>
      <c r="AK47" s="281" t="e">
        <f t="array" aca="1" ref="AK47" ca="1">INDEX(Ref_Master_Unit_Table,MATCH(IF(AND($D47="UK",$G47="Vehicle Distance (e.g. Road Transport)"),$L47,IF(ISBLANK($O47),$L47,$O47)),Ref_From_Units,0),MATCH($AA47,REF_To_Unit,0))</f>
        <v>#N/A</v>
      </c>
      <c r="AL47" s="281" t="e">
        <f t="array" aca="1" ref="AL47" ca="1">INDEX(Ref_Master_Unit_Table,MATCH($AC47,REF_To_Unit,0),MATCH('Reference - Lookup and Unit'!$A$11,Ref_From_Units,0))</f>
        <v>#N/A</v>
      </c>
      <c r="AM47" s="281" t="e">
        <f t="array" aca="1" ref="AM47" ca="1">INDEX(Ref_Master_Unit_Table,MATCH(IF(OR($G47="Fuel Use",$G47="Custom Fuel"),$O47,$L47),Ref_From_Units,0),MATCH($AD47,REF_To_Unit,0))</f>
        <v>#N/A</v>
      </c>
      <c r="AN47" s="281" t="e">
        <f t="array" aca="1" ref="AN47" ca="1">INDEX(Ref_Master_Unit_Table,MATCH($AF47,REF_To_Unit,0),MATCH('Reference - Lookup and Unit'!$A$11,Ref_From_Units,0))</f>
        <v>#N/A</v>
      </c>
      <c r="AO47" s="281" t="e">
        <f t="array" aca="1" ref="AO47" ca="1">INDEX(Ref_Master_Unit_Table,MATCH(IF(OR($G47="Fuel Use",$G47="Custom Fuel"),$O47,$L47),Ref_From_Units,0),MATCH($AD47,REF_To_Unit,0))</f>
        <v>#N/A</v>
      </c>
      <c r="AP47" s="281">
        <f t="shared" ca="1" si="12"/>
        <v>1</v>
      </c>
      <c r="AQ47" s="282">
        <f t="shared" ca="1" si="13"/>
        <v>28</v>
      </c>
      <c r="AR47" s="282">
        <f t="shared" ca="1" si="14"/>
        <v>265</v>
      </c>
      <c r="AS47" s="282">
        <f t="shared" ca="1" si="15"/>
        <v>1</v>
      </c>
      <c r="AT47" s="276" t="str">
        <f t="shared" si="16"/>
        <v>Ref_DD_vehicle_Passenger_US_Road</v>
      </c>
      <c r="AU47" s="276" t="e">
        <f t="shared" ca="1" si="17"/>
        <v>#N/A</v>
      </c>
      <c r="AV47" s="276" t="e">
        <f t="shared" ca="1" si="18"/>
        <v>#N/A</v>
      </c>
      <c r="AW47" s="276" t="e">
        <f t="shared" ca="1" si="19"/>
        <v>#N/A</v>
      </c>
      <c r="AX47" s="276" t="e">
        <f t="shared" ca="1" si="20"/>
        <v>#N/A</v>
      </c>
      <c r="AY47" s="276" t="b">
        <f t="shared" ca="1" si="21"/>
        <v>1</v>
      </c>
      <c r="AZ47" s="276" t="str">
        <f t="shared" si="22"/>
        <v/>
      </c>
      <c r="BA47" s="276" t="str">
        <f t="shared" si="23"/>
        <v/>
      </c>
      <c r="BB47" s="276" t="str">
        <f t="shared" si="24"/>
        <v/>
      </c>
      <c r="BC47" s="276" t="str">
        <f t="shared" si="25"/>
        <v/>
      </c>
      <c r="BD47" s="276" t="str">
        <f t="shared" si="26"/>
        <v/>
      </c>
      <c r="BE47" s="276" t="str">
        <f t="shared" si="27"/>
        <v/>
      </c>
      <c r="BF47" s="276" t="str">
        <f t="shared" si="28"/>
        <v/>
      </c>
      <c r="BG47" s="276" t="str">
        <f t="shared" si="29"/>
        <v/>
      </c>
      <c r="BH47" s="276" t="str">
        <f t="shared" si="30"/>
        <v/>
      </c>
      <c r="BI47" s="276" t="str">
        <f t="shared" si="31"/>
        <v/>
      </c>
      <c r="BJ47" s="276" t="str">
        <f t="shared" si="32"/>
        <v/>
      </c>
      <c r="BK47" s="276" t="str">
        <f t="shared" si="33"/>
        <v/>
      </c>
      <c r="BL47" s="276" t="str">
        <f t="shared" si="34"/>
        <v/>
      </c>
      <c r="BM47" s="283" t="str">
        <f t="shared" ca="1" si="35"/>
        <v/>
      </c>
      <c r="BN47" s="276" t="str">
        <f t="shared" si="36"/>
        <v/>
      </c>
      <c r="BO47" s="276" t="str">
        <f t="shared" si="37"/>
        <v/>
      </c>
      <c r="BP47" s="276" t="str">
        <f t="shared" si="38"/>
        <v/>
      </c>
      <c r="BQ47" s="276" t="str">
        <f t="shared" si="39"/>
        <v/>
      </c>
      <c r="BR47" s="276" t="str">
        <f t="shared" si="40"/>
        <v/>
      </c>
      <c r="BS47" s="276" t="str">
        <f t="shared" si="41"/>
        <v/>
      </c>
      <c r="BT47" s="276" t="str">
        <f t="shared" si="42"/>
        <v/>
      </c>
      <c r="BU47" s="276" t="str">
        <f t="shared" si="43"/>
        <v/>
      </c>
      <c r="BV47" s="276" t="str">
        <f t="shared" si="44"/>
        <v/>
      </c>
      <c r="BW47" s="276" t="str">
        <f t="shared" si="45"/>
        <v/>
      </c>
      <c r="BX47" s="276" t="str">
        <f t="shared" si="46"/>
        <v/>
      </c>
      <c r="BY47" s="276" t="str">
        <f t="shared" si="47"/>
        <v/>
      </c>
      <c r="BZ47" s="276" t="str">
        <f t="shared" si="48"/>
        <v/>
      </c>
      <c r="CA47" s="276" t="str">
        <f t="shared" si="49"/>
        <v/>
      </c>
      <c r="CB47" s="276" t="str">
        <f t="shared" si="50"/>
        <v/>
      </c>
      <c r="CC47" s="276" t="str">
        <f t="shared" si="51"/>
        <v/>
      </c>
      <c r="CD47" s="276" t="str">
        <f t="shared" si="52"/>
        <v/>
      </c>
      <c r="CE47" s="276" t="str">
        <f t="shared" si="53"/>
        <v/>
      </c>
      <c r="CF47" s="276" t="str">
        <f t="shared" si="54"/>
        <v/>
      </c>
      <c r="CG47" s="276" t="str">
        <f t="shared" si="55"/>
        <v/>
      </c>
      <c r="CH47" s="276" t="str">
        <f t="shared" si="56"/>
        <v/>
      </c>
      <c r="CI47" s="276" t="str">
        <f t="shared" si="57"/>
        <v/>
      </c>
      <c r="CJ47" s="276" t="str">
        <f t="shared" si="58"/>
        <v/>
      </c>
      <c r="CK47" s="276" t="str">
        <f t="shared" si="59"/>
        <v/>
      </c>
      <c r="CL47" s="276" t="str">
        <f t="shared" ca="1" si="60"/>
        <v/>
      </c>
      <c r="CM47" s="276" t="str">
        <f t="shared" si="61"/>
        <v/>
      </c>
      <c r="CN47" s="276" t="str">
        <f t="shared" si="62"/>
        <v/>
      </c>
      <c r="CO47" s="276" t="str">
        <f t="shared" si="63"/>
        <v/>
      </c>
      <c r="CP47" s="276" t="str">
        <f t="shared" si="64"/>
        <v>Ref_DD_DistanceUnit</v>
      </c>
      <c r="CQ47" s="276" t="str">
        <f t="shared" ca="1" si="65"/>
        <v/>
      </c>
      <c r="CR47" s="311">
        <f t="shared" si="66"/>
        <v>0</v>
      </c>
      <c r="CS47" s="187"/>
      <c r="CT47" s="187"/>
      <c r="CU47" s="187"/>
      <c r="CV47" s="187"/>
      <c r="CW47" s="187"/>
      <c r="CX47" s="187"/>
      <c r="CY47" s="187"/>
      <c r="CZ47" s="187"/>
      <c r="DA47" s="187"/>
      <c r="DB47" s="187"/>
      <c r="DC47" s="187"/>
      <c r="DD47" s="187"/>
      <c r="DE47" s="187"/>
      <c r="DF47" s="187"/>
      <c r="DG47" s="187"/>
      <c r="DH47" s="187"/>
      <c r="DI47" s="187"/>
      <c r="DJ47" s="187"/>
      <c r="DK47" s="187"/>
      <c r="DL47" s="187"/>
      <c r="DM47" s="199"/>
      <c r="DN47" s="199"/>
      <c r="DO47" s="313"/>
    </row>
    <row r="48" spans="1:119" s="227" customFormat="1" ht="18" hidden="1" customHeight="1">
      <c r="A48" s="187"/>
      <c r="B48" s="285"/>
      <c r="C48" s="295"/>
      <c r="D48" s="271" t="s">
        <v>77</v>
      </c>
      <c r="E48" s="271" t="s">
        <v>105</v>
      </c>
      <c r="F48" s="277"/>
      <c r="G48" s="277"/>
      <c r="H48" s="277"/>
      <c r="I48" s="278"/>
      <c r="J48" s="278"/>
      <c r="K48" s="278"/>
      <c r="L48" s="277"/>
      <c r="M48" s="277"/>
      <c r="N48" s="278"/>
      <c r="O48" s="277"/>
      <c r="P48" s="279"/>
      <c r="Q48" s="280" t="str">
        <f t="shared" ca="1" si="72"/>
        <v/>
      </c>
      <c r="R48" s="280" t="str">
        <f t="shared" ca="1" si="73"/>
        <v/>
      </c>
      <c r="S48" s="280" t="str">
        <f t="shared" ca="1" si="74"/>
        <v/>
      </c>
      <c r="T48" s="280" t="str">
        <f t="shared" ca="1" si="75"/>
        <v/>
      </c>
      <c r="U48" s="296" t="str">
        <f t="shared" ca="1" si="76"/>
        <v/>
      </c>
      <c r="V48" s="286" t="e">
        <f t="shared" ca="1" si="0"/>
        <v>#N/A</v>
      </c>
      <c r="W48" s="281" t="e">
        <f t="shared" ca="1" si="1"/>
        <v>#N/A</v>
      </c>
      <c r="X48" s="281" t="e">
        <f t="shared" ca="1" si="2"/>
        <v>#N/A</v>
      </c>
      <c r="Y48" s="281" t="e">
        <f t="shared" ca="1" si="3"/>
        <v>#N/A</v>
      </c>
      <c r="Z48" s="281" t="e">
        <f t="shared" ca="1" si="4"/>
        <v>#N/A</v>
      </c>
      <c r="AA48" s="281" t="e">
        <f t="shared" ca="1" si="5"/>
        <v>#N/A</v>
      </c>
      <c r="AB48" s="281" t="e">
        <f t="shared" ca="1" si="6"/>
        <v>#N/A</v>
      </c>
      <c r="AC48" s="281" t="e">
        <f t="shared" ca="1" si="7"/>
        <v>#N/A</v>
      </c>
      <c r="AD48" s="281" t="e">
        <f t="shared" ca="1" si="8"/>
        <v>#N/A</v>
      </c>
      <c r="AE48" s="281" t="e">
        <f t="shared" ca="1" si="9"/>
        <v>#N/A</v>
      </c>
      <c r="AF48" s="281" t="e">
        <f t="shared" ca="1" si="10"/>
        <v>#N/A</v>
      </c>
      <c r="AG48" s="281" t="e">
        <f t="shared" ca="1" si="11"/>
        <v>#N/A</v>
      </c>
      <c r="AH48" s="281" t="e">
        <f t="array" aca="1" ref="AH48" ca="1">INDEX(Ref_Master_Unit_Table,MATCH($W48,REF_To_Unit,0),MATCH('Reference - Lookup and Unit'!$A$11,Ref_From_Units,0))</f>
        <v>#N/A</v>
      </c>
      <c r="AI48" s="281" t="e">
        <f t="array" aca="1" ref="AI48" ca="1">INDEX(Ref_Master_Unit_Table,MATCH(IF(AND($D48="UK",$G48="Vehicle Distance (e.g. Road Transport)"),$L48,IF(ISBLANK($O48),$L48,$O48)),Ref_From_Units,0),MATCH($X48,REF_To_Unit,0))</f>
        <v>#N/A</v>
      </c>
      <c r="AJ48" s="281" t="e">
        <f t="array" aca="1" ref="AJ48" ca="1">INDEX(Ref_Master_Unit_Table,MATCH($Z48,REF_To_Unit,0),MATCH('Reference - Lookup and Unit'!$A$11,Ref_From_Units,0))</f>
        <v>#N/A</v>
      </c>
      <c r="AK48" s="281" t="e">
        <f t="array" aca="1" ref="AK48" ca="1">INDEX(Ref_Master_Unit_Table,MATCH(IF(AND($D48="UK",$G48="Vehicle Distance (e.g. Road Transport)"),$L48,IF(ISBLANK($O48),$L48,$O48)),Ref_From_Units,0),MATCH($AA48,REF_To_Unit,0))</f>
        <v>#N/A</v>
      </c>
      <c r="AL48" s="281" t="e">
        <f t="array" aca="1" ref="AL48" ca="1">INDEX(Ref_Master_Unit_Table,MATCH($AC48,REF_To_Unit,0),MATCH('Reference - Lookup and Unit'!$A$11,Ref_From_Units,0))</f>
        <v>#N/A</v>
      </c>
      <c r="AM48" s="281" t="e">
        <f t="array" aca="1" ref="AM48" ca="1">INDEX(Ref_Master_Unit_Table,MATCH(IF(OR($G48="Fuel Use",$G48="Custom Fuel"),$O48,$L48),Ref_From_Units,0),MATCH($AD48,REF_To_Unit,0))</f>
        <v>#N/A</v>
      </c>
      <c r="AN48" s="281" t="e">
        <f t="array" aca="1" ref="AN48" ca="1">INDEX(Ref_Master_Unit_Table,MATCH($AF48,REF_To_Unit,0),MATCH('Reference - Lookup and Unit'!$A$11,Ref_From_Units,0))</f>
        <v>#N/A</v>
      </c>
      <c r="AO48" s="281" t="e">
        <f t="array" aca="1" ref="AO48" ca="1">INDEX(Ref_Master_Unit_Table,MATCH(IF(OR($G48="Fuel Use",$G48="Custom Fuel"),$O48,$L48),Ref_From_Units,0),MATCH($AD48,REF_To_Unit,0))</f>
        <v>#N/A</v>
      </c>
      <c r="AP48" s="281">
        <f t="shared" ca="1" si="12"/>
        <v>1</v>
      </c>
      <c r="AQ48" s="282">
        <f t="shared" ca="1" si="13"/>
        <v>28</v>
      </c>
      <c r="AR48" s="282">
        <f t="shared" ca="1" si="14"/>
        <v>265</v>
      </c>
      <c r="AS48" s="282">
        <f t="shared" ca="1" si="15"/>
        <v>1</v>
      </c>
      <c r="AT48" s="276" t="str">
        <f t="shared" si="16"/>
        <v>Ref_DD_vehicle_Passenger_US_Road</v>
      </c>
      <c r="AU48" s="276" t="e">
        <f t="shared" ca="1" si="17"/>
        <v>#N/A</v>
      </c>
      <c r="AV48" s="276" t="e">
        <f t="shared" ca="1" si="18"/>
        <v>#N/A</v>
      </c>
      <c r="AW48" s="276" t="e">
        <f t="shared" ca="1" si="19"/>
        <v>#N/A</v>
      </c>
      <c r="AX48" s="276" t="e">
        <f t="shared" ca="1" si="20"/>
        <v>#N/A</v>
      </c>
      <c r="AY48" s="276" t="b">
        <f t="shared" ca="1" si="21"/>
        <v>1</v>
      </c>
      <c r="AZ48" s="276" t="str">
        <f t="shared" si="22"/>
        <v/>
      </c>
      <c r="BA48" s="276" t="str">
        <f t="shared" si="23"/>
        <v/>
      </c>
      <c r="BB48" s="276" t="str">
        <f t="shared" si="24"/>
        <v/>
      </c>
      <c r="BC48" s="276" t="str">
        <f t="shared" si="25"/>
        <v/>
      </c>
      <c r="BD48" s="276" t="str">
        <f t="shared" si="26"/>
        <v/>
      </c>
      <c r="BE48" s="276" t="str">
        <f t="shared" si="27"/>
        <v/>
      </c>
      <c r="BF48" s="276" t="str">
        <f t="shared" si="28"/>
        <v/>
      </c>
      <c r="BG48" s="276" t="str">
        <f t="shared" si="29"/>
        <v/>
      </c>
      <c r="BH48" s="276" t="str">
        <f t="shared" si="30"/>
        <v/>
      </c>
      <c r="BI48" s="276" t="str">
        <f t="shared" si="31"/>
        <v/>
      </c>
      <c r="BJ48" s="276" t="str">
        <f t="shared" si="32"/>
        <v/>
      </c>
      <c r="BK48" s="276" t="str">
        <f t="shared" si="33"/>
        <v/>
      </c>
      <c r="BL48" s="276" t="str">
        <f t="shared" si="34"/>
        <v/>
      </c>
      <c r="BM48" s="283" t="str">
        <f t="shared" ca="1" si="35"/>
        <v/>
      </c>
      <c r="BN48" s="276" t="str">
        <f t="shared" si="36"/>
        <v/>
      </c>
      <c r="BO48" s="276" t="str">
        <f t="shared" si="37"/>
        <v/>
      </c>
      <c r="BP48" s="276" t="str">
        <f t="shared" si="38"/>
        <v/>
      </c>
      <c r="BQ48" s="276" t="str">
        <f t="shared" si="39"/>
        <v/>
      </c>
      <c r="BR48" s="276" t="str">
        <f t="shared" si="40"/>
        <v/>
      </c>
      <c r="BS48" s="276" t="str">
        <f t="shared" si="41"/>
        <v/>
      </c>
      <c r="BT48" s="276" t="str">
        <f t="shared" si="42"/>
        <v/>
      </c>
      <c r="BU48" s="276" t="str">
        <f t="shared" si="43"/>
        <v/>
      </c>
      <c r="BV48" s="276" t="str">
        <f t="shared" si="44"/>
        <v/>
      </c>
      <c r="BW48" s="276" t="str">
        <f t="shared" si="45"/>
        <v/>
      </c>
      <c r="BX48" s="276" t="str">
        <f t="shared" si="46"/>
        <v/>
      </c>
      <c r="BY48" s="276" t="str">
        <f t="shared" si="47"/>
        <v/>
      </c>
      <c r="BZ48" s="276" t="str">
        <f t="shared" si="48"/>
        <v/>
      </c>
      <c r="CA48" s="276" t="str">
        <f t="shared" si="49"/>
        <v/>
      </c>
      <c r="CB48" s="276" t="str">
        <f t="shared" si="50"/>
        <v/>
      </c>
      <c r="CC48" s="276" t="str">
        <f t="shared" si="51"/>
        <v/>
      </c>
      <c r="CD48" s="276" t="str">
        <f t="shared" si="52"/>
        <v/>
      </c>
      <c r="CE48" s="276" t="str">
        <f t="shared" si="53"/>
        <v/>
      </c>
      <c r="CF48" s="276" t="str">
        <f t="shared" si="54"/>
        <v/>
      </c>
      <c r="CG48" s="276" t="str">
        <f t="shared" si="55"/>
        <v/>
      </c>
      <c r="CH48" s="276" t="str">
        <f t="shared" si="56"/>
        <v/>
      </c>
      <c r="CI48" s="276" t="str">
        <f t="shared" si="57"/>
        <v/>
      </c>
      <c r="CJ48" s="276" t="str">
        <f t="shared" si="58"/>
        <v/>
      </c>
      <c r="CK48" s="276" t="str">
        <f t="shared" si="59"/>
        <v/>
      </c>
      <c r="CL48" s="276" t="str">
        <f t="shared" ca="1" si="60"/>
        <v/>
      </c>
      <c r="CM48" s="276" t="str">
        <f t="shared" si="61"/>
        <v/>
      </c>
      <c r="CN48" s="276" t="str">
        <f t="shared" si="62"/>
        <v/>
      </c>
      <c r="CO48" s="276" t="str">
        <f t="shared" si="63"/>
        <v/>
      </c>
      <c r="CP48" s="276" t="str">
        <f t="shared" si="64"/>
        <v>Ref_DD_DistanceUnit</v>
      </c>
      <c r="CQ48" s="276" t="str">
        <f t="shared" ca="1" si="65"/>
        <v/>
      </c>
      <c r="CR48" s="311">
        <f t="shared" si="66"/>
        <v>0</v>
      </c>
      <c r="CS48" s="187"/>
      <c r="CT48" s="187"/>
      <c r="CU48" s="187"/>
      <c r="CV48" s="187"/>
      <c r="CW48" s="187"/>
      <c r="CX48" s="187"/>
      <c r="CY48" s="187"/>
      <c r="CZ48" s="187"/>
      <c r="DA48" s="187"/>
      <c r="DB48" s="187"/>
      <c r="DC48" s="187"/>
      <c r="DD48" s="187"/>
      <c r="DE48" s="187"/>
      <c r="DF48" s="187"/>
      <c r="DG48" s="187"/>
      <c r="DH48" s="187"/>
      <c r="DI48" s="187"/>
      <c r="DJ48" s="187"/>
      <c r="DK48" s="187"/>
      <c r="DL48" s="187"/>
      <c r="DM48" s="199"/>
      <c r="DN48" s="199"/>
      <c r="DO48" s="313"/>
    </row>
    <row r="49" spans="1:119" s="227" customFormat="1" ht="18" hidden="1" customHeight="1">
      <c r="A49" s="187"/>
      <c r="B49" s="285"/>
      <c r="C49" s="295"/>
      <c r="D49" s="271" t="s">
        <v>77</v>
      </c>
      <c r="E49" s="271" t="s">
        <v>105</v>
      </c>
      <c r="F49" s="277"/>
      <c r="G49" s="277"/>
      <c r="H49" s="277"/>
      <c r="I49" s="278"/>
      <c r="J49" s="278"/>
      <c r="K49" s="278"/>
      <c r="L49" s="277"/>
      <c r="M49" s="277"/>
      <c r="N49" s="278"/>
      <c r="O49" s="277"/>
      <c r="P49" s="279"/>
      <c r="Q49" s="280" t="str">
        <f t="shared" ca="1" si="72"/>
        <v/>
      </c>
      <c r="R49" s="280" t="str">
        <f t="shared" ca="1" si="73"/>
        <v/>
      </c>
      <c r="S49" s="280" t="str">
        <f t="shared" ca="1" si="74"/>
        <v/>
      </c>
      <c r="T49" s="280" t="str">
        <f t="shared" ca="1" si="75"/>
        <v/>
      </c>
      <c r="U49" s="296" t="str">
        <f t="shared" ca="1" si="76"/>
        <v/>
      </c>
      <c r="V49" s="286" t="e">
        <f t="shared" ca="1" si="0"/>
        <v>#N/A</v>
      </c>
      <c r="W49" s="281" t="e">
        <f t="shared" ca="1" si="1"/>
        <v>#N/A</v>
      </c>
      <c r="X49" s="281" t="e">
        <f t="shared" ca="1" si="2"/>
        <v>#N/A</v>
      </c>
      <c r="Y49" s="281" t="e">
        <f t="shared" ca="1" si="3"/>
        <v>#N/A</v>
      </c>
      <c r="Z49" s="281" t="e">
        <f t="shared" ca="1" si="4"/>
        <v>#N/A</v>
      </c>
      <c r="AA49" s="281" t="e">
        <f t="shared" ca="1" si="5"/>
        <v>#N/A</v>
      </c>
      <c r="AB49" s="281" t="e">
        <f t="shared" ca="1" si="6"/>
        <v>#N/A</v>
      </c>
      <c r="AC49" s="281" t="e">
        <f t="shared" ca="1" si="7"/>
        <v>#N/A</v>
      </c>
      <c r="AD49" s="281" t="e">
        <f t="shared" ca="1" si="8"/>
        <v>#N/A</v>
      </c>
      <c r="AE49" s="281" t="e">
        <f t="shared" ca="1" si="9"/>
        <v>#N/A</v>
      </c>
      <c r="AF49" s="281" t="e">
        <f t="shared" ca="1" si="10"/>
        <v>#N/A</v>
      </c>
      <c r="AG49" s="281" t="e">
        <f t="shared" ca="1" si="11"/>
        <v>#N/A</v>
      </c>
      <c r="AH49" s="281" t="e">
        <f t="array" aca="1" ref="AH49" ca="1">INDEX(Ref_Master_Unit_Table,MATCH($W49,REF_To_Unit,0),MATCH('Reference - Lookup and Unit'!$A$11,Ref_From_Units,0))</f>
        <v>#N/A</v>
      </c>
      <c r="AI49" s="281" t="e">
        <f t="array" aca="1" ref="AI49" ca="1">INDEX(Ref_Master_Unit_Table,MATCH(IF(AND($D49="UK",$G49="Vehicle Distance (e.g. Road Transport)"),$L49,IF(ISBLANK($O49),$L49,$O49)),Ref_From_Units,0),MATCH($X49,REF_To_Unit,0))</f>
        <v>#N/A</v>
      </c>
      <c r="AJ49" s="281" t="e">
        <f t="array" aca="1" ref="AJ49" ca="1">INDEX(Ref_Master_Unit_Table,MATCH($Z49,REF_To_Unit,0),MATCH('Reference - Lookup and Unit'!$A$11,Ref_From_Units,0))</f>
        <v>#N/A</v>
      </c>
      <c r="AK49" s="281" t="e">
        <f t="array" aca="1" ref="AK49" ca="1">INDEX(Ref_Master_Unit_Table,MATCH(IF(AND($D49="UK",$G49="Vehicle Distance (e.g. Road Transport)"),$L49,IF(ISBLANK($O49),$L49,$O49)),Ref_From_Units,0),MATCH($AA49,REF_To_Unit,0))</f>
        <v>#N/A</v>
      </c>
      <c r="AL49" s="281" t="e">
        <f t="array" aca="1" ref="AL49" ca="1">INDEX(Ref_Master_Unit_Table,MATCH($AC49,REF_To_Unit,0),MATCH('Reference - Lookup and Unit'!$A$11,Ref_From_Units,0))</f>
        <v>#N/A</v>
      </c>
      <c r="AM49" s="281" t="e">
        <f t="array" aca="1" ref="AM49" ca="1">INDEX(Ref_Master_Unit_Table,MATCH(IF(OR($G49="Fuel Use",$G49="Custom Fuel"),$O49,$L49),Ref_From_Units,0),MATCH($AD49,REF_To_Unit,0))</f>
        <v>#N/A</v>
      </c>
      <c r="AN49" s="281" t="e">
        <f t="array" aca="1" ref="AN49" ca="1">INDEX(Ref_Master_Unit_Table,MATCH($AF49,REF_To_Unit,0),MATCH('Reference - Lookup and Unit'!$A$11,Ref_From_Units,0))</f>
        <v>#N/A</v>
      </c>
      <c r="AO49" s="281" t="e">
        <f t="array" aca="1" ref="AO49" ca="1">INDEX(Ref_Master_Unit_Table,MATCH(IF(OR($G49="Fuel Use",$G49="Custom Fuel"),$O49,$L49),Ref_From_Units,0),MATCH($AD49,REF_To_Unit,0))</f>
        <v>#N/A</v>
      </c>
      <c r="AP49" s="281">
        <f t="shared" ca="1" si="12"/>
        <v>1</v>
      </c>
      <c r="AQ49" s="282">
        <f t="shared" ca="1" si="13"/>
        <v>28</v>
      </c>
      <c r="AR49" s="282">
        <f t="shared" ca="1" si="14"/>
        <v>265</v>
      </c>
      <c r="AS49" s="282">
        <f t="shared" ca="1" si="15"/>
        <v>1</v>
      </c>
      <c r="AT49" s="276" t="str">
        <f t="shared" si="16"/>
        <v>Ref_DD_vehicle_Passenger_US_Road</v>
      </c>
      <c r="AU49" s="276" t="e">
        <f t="shared" ca="1" si="17"/>
        <v>#N/A</v>
      </c>
      <c r="AV49" s="276" t="e">
        <f t="shared" ca="1" si="18"/>
        <v>#N/A</v>
      </c>
      <c r="AW49" s="276" t="e">
        <f t="shared" ca="1" si="19"/>
        <v>#N/A</v>
      </c>
      <c r="AX49" s="276" t="e">
        <f t="shared" ca="1" si="20"/>
        <v>#N/A</v>
      </c>
      <c r="AY49" s="276" t="b">
        <f t="shared" ca="1" si="21"/>
        <v>1</v>
      </c>
      <c r="AZ49" s="276" t="str">
        <f t="shared" si="22"/>
        <v/>
      </c>
      <c r="BA49" s="276" t="str">
        <f t="shared" si="23"/>
        <v/>
      </c>
      <c r="BB49" s="276" t="str">
        <f t="shared" si="24"/>
        <v/>
      </c>
      <c r="BC49" s="276" t="str">
        <f t="shared" si="25"/>
        <v/>
      </c>
      <c r="BD49" s="276" t="str">
        <f t="shared" si="26"/>
        <v/>
      </c>
      <c r="BE49" s="276" t="str">
        <f t="shared" si="27"/>
        <v/>
      </c>
      <c r="BF49" s="276" t="str">
        <f t="shared" si="28"/>
        <v/>
      </c>
      <c r="BG49" s="276" t="str">
        <f t="shared" si="29"/>
        <v/>
      </c>
      <c r="BH49" s="276" t="str">
        <f t="shared" si="30"/>
        <v/>
      </c>
      <c r="BI49" s="276" t="str">
        <f t="shared" si="31"/>
        <v/>
      </c>
      <c r="BJ49" s="276" t="str">
        <f t="shared" si="32"/>
        <v/>
      </c>
      <c r="BK49" s="276" t="str">
        <f t="shared" si="33"/>
        <v/>
      </c>
      <c r="BL49" s="276" t="str">
        <f t="shared" si="34"/>
        <v/>
      </c>
      <c r="BM49" s="283" t="str">
        <f t="shared" ca="1" si="35"/>
        <v/>
      </c>
      <c r="BN49" s="276" t="str">
        <f t="shared" si="36"/>
        <v/>
      </c>
      <c r="BO49" s="276" t="str">
        <f t="shared" si="37"/>
        <v/>
      </c>
      <c r="BP49" s="276" t="str">
        <f t="shared" si="38"/>
        <v/>
      </c>
      <c r="BQ49" s="276" t="str">
        <f t="shared" si="39"/>
        <v/>
      </c>
      <c r="BR49" s="276" t="str">
        <f t="shared" si="40"/>
        <v/>
      </c>
      <c r="BS49" s="276" t="str">
        <f t="shared" si="41"/>
        <v/>
      </c>
      <c r="BT49" s="276" t="str">
        <f t="shared" si="42"/>
        <v/>
      </c>
      <c r="BU49" s="276" t="str">
        <f t="shared" si="43"/>
        <v/>
      </c>
      <c r="BV49" s="276" t="str">
        <f t="shared" si="44"/>
        <v/>
      </c>
      <c r="BW49" s="276" t="str">
        <f t="shared" si="45"/>
        <v/>
      </c>
      <c r="BX49" s="276" t="str">
        <f t="shared" si="46"/>
        <v/>
      </c>
      <c r="BY49" s="276" t="str">
        <f t="shared" si="47"/>
        <v/>
      </c>
      <c r="BZ49" s="276" t="str">
        <f t="shared" si="48"/>
        <v/>
      </c>
      <c r="CA49" s="276" t="str">
        <f t="shared" si="49"/>
        <v/>
      </c>
      <c r="CB49" s="276" t="str">
        <f t="shared" si="50"/>
        <v/>
      </c>
      <c r="CC49" s="276" t="str">
        <f t="shared" si="51"/>
        <v/>
      </c>
      <c r="CD49" s="276" t="str">
        <f t="shared" si="52"/>
        <v/>
      </c>
      <c r="CE49" s="276" t="str">
        <f t="shared" si="53"/>
        <v/>
      </c>
      <c r="CF49" s="276" t="str">
        <f t="shared" si="54"/>
        <v/>
      </c>
      <c r="CG49" s="276" t="str">
        <f t="shared" si="55"/>
        <v/>
      </c>
      <c r="CH49" s="276" t="str">
        <f t="shared" si="56"/>
        <v/>
      </c>
      <c r="CI49" s="276" t="str">
        <f t="shared" si="57"/>
        <v/>
      </c>
      <c r="CJ49" s="276" t="str">
        <f t="shared" si="58"/>
        <v/>
      </c>
      <c r="CK49" s="276" t="str">
        <f t="shared" si="59"/>
        <v/>
      </c>
      <c r="CL49" s="276" t="str">
        <f t="shared" ca="1" si="60"/>
        <v/>
      </c>
      <c r="CM49" s="276" t="str">
        <f t="shared" si="61"/>
        <v/>
      </c>
      <c r="CN49" s="276" t="str">
        <f t="shared" si="62"/>
        <v/>
      </c>
      <c r="CO49" s="276" t="str">
        <f t="shared" si="63"/>
        <v/>
      </c>
      <c r="CP49" s="276" t="str">
        <f t="shared" si="64"/>
        <v>Ref_DD_DistanceUnit</v>
      </c>
      <c r="CQ49" s="276" t="str">
        <f t="shared" ca="1" si="65"/>
        <v/>
      </c>
      <c r="CR49" s="311">
        <f t="shared" si="66"/>
        <v>0</v>
      </c>
      <c r="CS49" s="187"/>
      <c r="CT49" s="187"/>
      <c r="CU49" s="187"/>
      <c r="CV49" s="187"/>
      <c r="CW49" s="187"/>
      <c r="CX49" s="187"/>
      <c r="CY49" s="187"/>
      <c r="CZ49" s="187"/>
      <c r="DA49" s="187"/>
      <c r="DB49" s="187"/>
      <c r="DC49" s="187"/>
      <c r="DD49" s="187"/>
      <c r="DE49" s="187"/>
      <c r="DF49" s="187"/>
      <c r="DG49" s="187"/>
      <c r="DH49" s="187"/>
      <c r="DI49" s="187"/>
      <c r="DJ49" s="187"/>
      <c r="DK49" s="187"/>
      <c r="DL49" s="187"/>
      <c r="DM49" s="199"/>
      <c r="DN49" s="199"/>
      <c r="DO49" s="313"/>
    </row>
    <row r="50" spans="1:119" s="227" customFormat="1" ht="18" hidden="1" customHeight="1">
      <c r="A50" s="187"/>
      <c r="B50" s="285"/>
      <c r="C50" s="295"/>
      <c r="D50" s="271" t="s">
        <v>77</v>
      </c>
      <c r="E50" s="271" t="s">
        <v>105</v>
      </c>
      <c r="F50" s="277"/>
      <c r="G50" s="277"/>
      <c r="H50" s="277"/>
      <c r="I50" s="278"/>
      <c r="J50" s="278"/>
      <c r="K50" s="278"/>
      <c r="L50" s="277"/>
      <c r="M50" s="277"/>
      <c r="N50" s="278"/>
      <c r="O50" s="277"/>
      <c r="P50" s="279"/>
      <c r="Q50" s="280" t="str">
        <f t="shared" ca="1" si="72"/>
        <v/>
      </c>
      <c r="R50" s="280" t="str">
        <f t="shared" ca="1" si="73"/>
        <v/>
      </c>
      <c r="S50" s="280" t="str">
        <f t="shared" ca="1" si="74"/>
        <v/>
      </c>
      <c r="T50" s="280" t="str">
        <f t="shared" ca="1" si="75"/>
        <v/>
      </c>
      <c r="U50" s="296" t="str">
        <f t="shared" ca="1" si="76"/>
        <v/>
      </c>
      <c r="V50" s="286" t="e">
        <f t="shared" ca="1" si="0"/>
        <v>#N/A</v>
      </c>
      <c r="W50" s="281" t="e">
        <f t="shared" ca="1" si="1"/>
        <v>#N/A</v>
      </c>
      <c r="X50" s="281" t="e">
        <f t="shared" ca="1" si="2"/>
        <v>#N/A</v>
      </c>
      <c r="Y50" s="281" t="e">
        <f t="shared" ca="1" si="3"/>
        <v>#N/A</v>
      </c>
      <c r="Z50" s="281" t="e">
        <f t="shared" ca="1" si="4"/>
        <v>#N/A</v>
      </c>
      <c r="AA50" s="281" t="e">
        <f t="shared" ca="1" si="5"/>
        <v>#N/A</v>
      </c>
      <c r="AB50" s="281" t="e">
        <f t="shared" ca="1" si="6"/>
        <v>#N/A</v>
      </c>
      <c r="AC50" s="281" t="e">
        <f t="shared" ca="1" si="7"/>
        <v>#N/A</v>
      </c>
      <c r="AD50" s="281" t="e">
        <f t="shared" ca="1" si="8"/>
        <v>#N/A</v>
      </c>
      <c r="AE50" s="281" t="e">
        <f t="shared" ca="1" si="9"/>
        <v>#N/A</v>
      </c>
      <c r="AF50" s="281" t="e">
        <f t="shared" ca="1" si="10"/>
        <v>#N/A</v>
      </c>
      <c r="AG50" s="281" t="e">
        <f t="shared" ca="1" si="11"/>
        <v>#N/A</v>
      </c>
      <c r="AH50" s="281" t="e">
        <f t="array" aca="1" ref="AH50" ca="1">INDEX(Ref_Master_Unit_Table,MATCH($W50,REF_To_Unit,0),MATCH('Reference - Lookup and Unit'!$A$11,Ref_From_Units,0))</f>
        <v>#N/A</v>
      </c>
      <c r="AI50" s="281" t="e">
        <f t="array" aca="1" ref="AI50" ca="1">INDEX(Ref_Master_Unit_Table,MATCH(IF(AND($D50="UK",$G50="Vehicle Distance (e.g. Road Transport)"),$L50,IF(ISBLANK($O50),$L50,$O50)),Ref_From_Units,0),MATCH($X50,REF_To_Unit,0))</f>
        <v>#N/A</v>
      </c>
      <c r="AJ50" s="281" t="e">
        <f t="array" aca="1" ref="AJ50" ca="1">INDEX(Ref_Master_Unit_Table,MATCH($Z50,REF_To_Unit,0),MATCH('Reference - Lookup and Unit'!$A$11,Ref_From_Units,0))</f>
        <v>#N/A</v>
      </c>
      <c r="AK50" s="281" t="e">
        <f t="array" aca="1" ref="AK50" ca="1">INDEX(Ref_Master_Unit_Table,MATCH(IF(AND($D50="UK",$G50="Vehicle Distance (e.g. Road Transport)"),$L50,IF(ISBLANK($O50),$L50,$O50)),Ref_From_Units,0),MATCH($AA50,REF_To_Unit,0))</f>
        <v>#N/A</v>
      </c>
      <c r="AL50" s="281" t="e">
        <f t="array" aca="1" ref="AL50" ca="1">INDEX(Ref_Master_Unit_Table,MATCH($AC50,REF_To_Unit,0),MATCH('Reference - Lookup and Unit'!$A$11,Ref_From_Units,0))</f>
        <v>#N/A</v>
      </c>
      <c r="AM50" s="281" t="e">
        <f t="array" aca="1" ref="AM50" ca="1">INDEX(Ref_Master_Unit_Table,MATCH(IF(OR($G50="Fuel Use",$G50="Custom Fuel"),$O50,$L50),Ref_From_Units,0),MATCH($AD50,REF_To_Unit,0))</f>
        <v>#N/A</v>
      </c>
      <c r="AN50" s="281" t="e">
        <f t="array" aca="1" ref="AN50" ca="1">INDEX(Ref_Master_Unit_Table,MATCH($AF50,REF_To_Unit,0),MATCH('Reference - Lookup and Unit'!$A$11,Ref_From_Units,0))</f>
        <v>#N/A</v>
      </c>
      <c r="AO50" s="281" t="e">
        <f t="array" aca="1" ref="AO50" ca="1">INDEX(Ref_Master_Unit_Table,MATCH(IF(OR($G50="Fuel Use",$G50="Custom Fuel"),$O50,$L50),Ref_From_Units,0),MATCH($AD50,REF_To_Unit,0))</f>
        <v>#N/A</v>
      </c>
      <c r="AP50" s="281">
        <f t="shared" ca="1" si="12"/>
        <v>1</v>
      </c>
      <c r="AQ50" s="282">
        <f t="shared" ca="1" si="13"/>
        <v>28</v>
      </c>
      <c r="AR50" s="282">
        <f t="shared" ca="1" si="14"/>
        <v>265</v>
      </c>
      <c r="AS50" s="282">
        <f t="shared" ca="1" si="15"/>
        <v>1</v>
      </c>
      <c r="AT50" s="276" t="str">
        <f t="shared" si="16"/>
        <v>Ref_DD_vehicle_Passenger_US_Road</v>
      </c>
      <c r="AU50" s="276" t="e">
        <f t="shared" ca="1" si="17"/>
        <v>#N/A</v>
      </c>
      <c r="AV50" s="276" t="e">
        <f t="shared" ca="1" si="18"/>
        <v>#N/A</v>
      </c>
      <c r="AW50" s="276" t="e">
        <f t="shared" ca="1" si="19"/>
        <v>#N/A</v>
      </c>
      <c r="AX50" s="276" t="e">
        <f t="shared" ca="1" si="20"/>
        <v>#N/A</v>
      </c>
      <c r="AY50" s="276" t="b">
        <f t="shared" ca="1" si="21"/>
        <v>1</v>
      </c>
      <c r="AZ50" s="276" t="str">
        <f t="shared" si="22"/>
        <v/>
      </c>
      <c r="BA50" s="276" t="str">
        <f t="shared" si="23"/>
        <v/>
      </c>
      <c r="BB50" s="276" t="str">
        <f t="shared" si="24"/>
        <v/>
      </c>
      <c r="BC50" s="276" t="str">
        <f t="shared" si="25"/>
        <v/>
      </c>
      <c r="BD50" s="276" t="str">
        <f t="shared" si="26"/>
        <v/>
      </c>
      <c r="BE50" s="276" t="str">
        <f t="shared" si="27"/>
        <v/>
      </c>
      <c r="BF50" s="276" t="str">
        <f t="shared" si="28"/>
        <v/>
      </c>
      <c r="BG50" s="276" t="str">
        <f t="shared" si="29"/>
        <v/>
      </c>
      <c r="BH50" s="276" t="str">
        <f t="shared" si="30"/>
        <v/>
      </c>
      <c r="BI50" s="276" t="str">
        <f t="shared" si="31"/>
        <v/>
      </c>
      <c r="BJ50" s="276" t="str">
        <f t="shared" si="32"/>
        <v/>
      </c>
      <c r="BK50" s="276" t="str">
        <f t="shared" si="33"/>
        <v/>
      </c>
      <c r="BL50" s="276" t="str">
        <f t="shared" si="34"/>
        <v/>
      </c>
      <c r="BM50" s="283" t="str">
        <f t="shared" ca="1" si="35"/>
        <v/>
      </c>
      <c r="BN50" s="276" t="str">
        <f t="shared" si="36"/>
        <v/>
      </c>
      <c r="BO50" s="276" t="str">
        <f t="shared" si="37"/>
        <v/>
      </c>
      <c r="BP50" s="276" t="str">
        <f t="shared" si="38"/>
        <v/>
      </c>
      <c r="BQ50" s="276" t="str">
        <f t="shared" si="39"/>
        <v/>
      </c>
      <c r="BR50" s="276" t="str">
        <f t="shared" si="40"/>
        <v/>
      </c>
      <c r="BS50" s="276" t="str">
        <f t="shared" si="41"/>
        <v/>
      </c>
      <c r="BT50" s="276" t="str">
        <f t="shared" si="42"/>
        <v/>
      </c>
      <c r="BU50" s="276" t="str">
        <f t="shared" si="43"/>
        <v/>
      </c>
      <c r="BV50" s="276" t="str">
        <f t="shared" si="44"/>
        <v/>
      </c>
      <c r="BW50" s="276" t="str">
        <f t="shared" si="45"/>
        <v/>
      </c>
      <c r="BX50" s="276" t="str">
        <f t="shared" si="46"/>
        <v/>
      </c>
      <c r="BY50" s="276" t="str">
        <f t="shared" si="47"/>
        <v/>
      </c>
      <c r="BZ50" s="276" t="str">
        <f t="shared" si="48"/>
        <v/>
      </c>
      <c r="CA50" s="276" t="str">
        <f t="shared" si="49"/>
        <v/>
      </c>
      <c r="CB50" s="276" t="str">
        <f t="shared" si="50"/>
        <v/>
      </c>
      <c r="CC50" s="276" t="str">
        <f t="shared" si="51"/>
        <v/>
      </c>
      <c r="CD50" s="276" t="str">
        <f t="shared" si="52"/>
        <v/>
      </c>
      <c r="CE50" s="276" t="str">
        <f t="shared" si="53"/>
        <v/>
      </c>
      <c r="CF50" s="276" t="str">
        <f t="shared" si="54"/>
        <v/>
      </c>
      <c r="CG50" s="276" t="str">
        <f t="shared" si="55"/>
        <v/>
      </c>
      <c r="CH50" s="276" t="str">
        <f t="shared" si="56"/>
        <v/>
      </c>
      <c r="CI50" s="276" t="str">
        <f t="shared" si="57"/>
        <v/>
      </c>
      <c r="CJ50" s="276" t="str">
        <f t="shared" si="58"/>
        <v/>
      </c>
      <c r="CK50" s="276" t="str">
        <f t="shared" si="59"/>
        <v/>
      </c>
      <c r="CL50" s="276" t="str">
        <f t="shared" ca="1" si="60"/>
        <v/>
      </c>
      <c r="CM50" s="276" t="str">
        <f t="shared" si="61"/>
        <v/>
      </c>
      <c r="CN50" s="276" t="str">
        <f t="shared" si="62"/>
        <v/>
      </c>
      <c r="CO50" s="276" t="str">
        <f t="shared" si="63"/>
        <v/>
      </c>
      <c r="CP50" s="276" t="str">
        <f t="shared" si="64"/>
        <v>Ref_DD_DistanceUnit</v>
      </c>
      <c r="CQ50" s="276" t="str">
        <f t="shared" ca="1" si="65"/>
        <v/>
      </c>
      <c r="CR50" s="311">
        <f t="shared" si="66"/>
        <v>0</v>
      </c>
      <c r="CS50" s="187"/>
      <c r="CT50" s="187"/>
      <c r="CU50" s="187"/>
      <c r="CV50" s="187"/>
      <c r="CW50" s="187"/>
      <c r="CX50" s="187"/>
      <c r="CY50" s="187"/>
      <c r="CZ50" s="187"/>
      <c r="DA50" s="187"/>
      <c r="DB50" s="187"/>
      <c r="DC50" s="187"/>
      <c r="DD50" s="187"/>
      <c r="DE50" s="187"/>
      <c r="DF50" s="187"/>
      <c r="DG50" s="187"/>
      <c r="DH50" s="187"/>
      <c r="DI50" s="187"/>
      <c r="DJ50" s="187"/>
      <c r="DK50" s="187"/>
      <c r="DL50" s="187"/>
      <c r="DM50" s="199"/>
      <c r="DN50" s="199"/>
      <c r="DO50" s="313"/>
    </row>
    <row r="51" spans="1:119" s="227" customFormat="1" ht="18" hidden="1" customHeight="1">
      <c r="A51" s="187"/>
      <c r="B51" s="285"/>
      <c r="C51" s="295"/>
      <c r="D51" s="271" t="s">
        <v>77</v>
      </c>
      <c r="E51" s="271" t="s">
        <v>105</v>
      </c>
      <c r="F51" s="277"/>
      <c r="G51" s="277"/>
      <c r="H51" s="277"/>
      <c r="I51" s="278"/>
      <c r="J51" s="278"/>
      <c r="K51" s="278"/>
      <c r="L51" s="277"/>
      <c r="M51" s="277"/>
      <c r="N51" s="278"/>
      <c r="O51" s="277"/>
      <c r="P51" s="279"/>
      <c r="Q51" s="280" t="str">
        <f t="shared" ca="1" si="72"/>
        <v/>
      </c>
      <c r="R51" s="280" t="str">
        <f t="shared" ca="1" si="73"/>
        <v/>
      </c>
      <c r="S51" s="280" t="str">
        <f t="shared" ca="1" si="74"/>
        <v/>
      </c>
      <c r="T51" s="280" t="str">
        <f t="shared" ca="1" si="75"/>
        <v/>
      </c>
      <c r="U51" s="296" t="str">
        <f t="shared" ca="1" si="76"/>
        <v/>
      </c>
      <c r="V51" s="286" t="e">
        <f t="shared" ca="1" si="0"/>
        <v>#N/A</v>
      </c>
      <c r="W51" s="281" t="e">
        <f t="shared" ca="1" si="1"/>
        <v>#N/A</v>
      </c>
      <c r="X51" s="281" t="e">
        <f t="shared" ca="1" si="2"/>
        <v>#N/A</v>
      </c>
      <c r="Y51" s="281" t="e">
        <f t="shared" ca="1" si="3"/>
        <v>#N/A</v>
      </c>
      <c r="Z51" s="281" t="e">
        <f t="shared" ca="1" si="4"/>
        <v>#N/A</v>
      </c>
      <c r="AA51" s="281" t="e">
        <f t="shared" ca="1" si="5"/>
        <v>#N/A</v>
      </c>
      <c r="AB51" s="281" t="e">
        <f t="shared" ca="1" si="6"/>
        <v>#N/A</v>
      </c>
      <c r="AC51" s="281" t="e">
        <f t="shared" ca="1" si="7"/>
        <v>#N/A</v>
      </c>
      <c r="AD51" s="281" t="e">
        <f t="shared" ca="1" si="8"/>
        <v>#N/A</v>
      </c>
      <c r="AE51" s="281" t="e">
        <f t="shared" ca="1" si="9"/>
        <v>#N/A</v>
      </c>
      <c r="AF51" s="281" t="e">
        <f t="shared" ca="1" si="10"/>
        <v>#N/A</v>
      </c>
      <c r="AG51" s="281" t="e">
        <f t="shared" ca="1" si="11"/>
        <v>#N/A</v>
      </c>
      <c r="AH51" s="281" t="e">
        <f t="array" aca="1" ref="AH51" ca="1">INDEX(Ref_Master_Unit_Table,MATCH($W51,REF_To_Unit,0),MATCH('Reference - Lookup and Unit'!$A$11,Ref_From_Units,0))</f>
        <v>#N/A</v>
      </c>
      <c r="AI51" s="281" t="e">
        <f t="array" aca="1" ref="AI51" ca="1">INDEX(Ref_Master_Unit_Table,MATCH(IF(AND($D51="UK",$G51="Vehicle Distance (e.g. Road Transport)"),$L51,IF(ISBLANK($O51),$L51,$O51)),Ref_From_Units,0),MATCH($X51,REF_To_Unit,0))</f>
        <v>#N/A</v>
      </c>
      <c r="AJ51" s="281" t="e">
        <f t="array" aca="1" ref="AJ51" ca="1">INDEX(Ref_Master_Unit_Table,MATCH($Z51,REF_To_Unit,0),MATCH('Reference - Lookup and Unit'!$A$11,Ref_From_Units,0))</f>
        <v>#N/A</v>
      </c>
      <c r="AK51" s="281" t="e">
        <f t="array" aca="1" ref="AK51" ca="1">INDEX(Ref_Master_Unit_Table,MATCH(IF(AND($D51="UK",$G51="Vehicle Distance (e.g. Road Transport)"),$L51,IF(ISBLANK($O51),$L51,$O51)),Ref_From_Units,0),MATCH($AA51,REF_To_Unit,0))</f>
        <v>#N/A</v>
      </c>
      <c r="AL51" s="281" t="e">
        <f t="array" aca="1" ref="AL51" ca="1">INDEX(Ref_Master_Unit_Table,MATCH($AC51,REF_To_Unit,0),MATCH('Reference - Lookup and Unit'!$A$11,Ref_From_Units,0))</f>
        <v>#N/A</v>
      </c>
      <c r="AM51" s="281" t="e">
        <f t="array" aca="1" ref="AM51" ca="1">INDEX(Ref_Master_Unit_Table,MATCH(IF(OR($G51="Fuel Use",$G51="Custom Fuel"),$O51,$L51),Ref_From_Units,0),MATCH($AD51,REF_To_Unit,0))</f>
        <v>#N/A</v>
      </c>
      <c r="AN51" s="281" t="e">
        <f t="array" aca="1" ref="AN51" ca="1">INDEX(Ref_Master_Unit_Table,MATCH($AF51,REF_To_Unit,0),MATCH('Reference - Lookup and Unit'!$A$11,Ref_From_Units,0))</f>
        <v>#N/A</v>
      </c>
      <c r="AO51" s="281" t="e">
        <f t="array" aca="1" ref="AO51" ca="1">INDEX(Ref_Master_Unit_Table,MATCH(IF(OR($G51="Fuel Use",$G51="Custom Fuel"),$O51,$L51),Ref_From_Units,0),MATCH($AD51,REF_To_Unit,0))</f>
        <v>#N/A</v>
      </c>
      <c r="AP51" s="281">
        <f t="shared" ca="1" si="12"/>
        <v>1</v>
      </c>
      <c r="AQ51" s="282">
        <f t="shared" ca="1" si="13"/>
        <v>28</v>
      </c>
      <c r="AR51" s="282">
        <f t="shared" ca="1" si="14"/>
        <v>265</v>
      </c>
      <c r="AS51" s="282">
        <f t="shared" ca="1" si="15"/>
        <v>1</v>
      </c>
      <c r="AT51" s="276" t="str">
        <f t="shared" si="16"/>
        <v>Ref_DD_vehicle_Passenger_US_Road</v>
      </c>
      <c r="AU51" s="276" t="e">
        <f t="shared" ca="1" si="17"/>
        <v>#N/A</v>
      </c>
      <c r="AV51" s="276" t="e">
        <f t="shared" ca="1" si="18"/>
        <v>#N/A</v>
      </c>
      <c r="AW51" s="276" t="e">
        <f t="shared" ca="1" si="19"/>
        <v>#N/A</v>
      </c>
      <c r="AX51" s="276" t="e">
        <f t="shared" ca="1" si="20"/>
        <v>#N/A</v>
      </c>
      <c r="AY51" s="276" t="b">
        <f t="shared" ca="1" si="21"/>
        <v>1</v>
      </c>
      <c r="AZ51" s="276" t="str">
        <f t="shared" si="22"/>
        <v/>
      </c>
      <c r="BA51" s="276" t="str">
        <f t="shared" si="23"/>
        <v/>
      </c>
      <c r="BB51" s="276" t="str">
        <f t="shared" si="24"/>
        <v/>
      </c>
      <c r="BC51" s="276" t="str">
        <f t="shared" si="25"/>
        <v/>
      </c>
      <c r="BD51" s="276" t="str">
        <f t="shared" si="26"/>
        <v/>
      </c>
      <c r="BE51" s="276" t="str">
        <f t="shared" si="27"/>
        <v/>
      </c>
      <c r="BF51" s="276" t="str">
        <f t="shared" si="28"/>
        <v/>
      </c>
      <c r="BG51" s="276" t="str">
        <f t="shared" si="29"/>
        <v/>
      </c>
      <c r="BH51" s="276" t="str">
        <f t="shared" si="30"/>
        <v/>
      </c>
      <c r="BI51" s="276" t="str">
        <f t="shared" si="31"/>
        <v/>
      </c>
      <c r="BJ51" s="276" t="str">
        <f t="shared" si="32"/>
        <v/>
      </c>
      <c r="BK51" s="276" t="str">
        <f t="shared" si="33"/>
        <v/>
      </c>
      <c r="BL51" s="276" t="str">
        <f t="shared" si="34"/>
        <v/>
      </c>
      <c r="BM51" s="283" t="str">
        <f t="shared" ca="1" si="35"/>
        <v/>
      </c>
      <c r="BN51" s="276" t="str">
        <f t="shared" si="36"/>
        <v/>
      </c>
      <c r="BO51" s="276" t="str">
        <f t="shared" si="37"/>
        <v/>
      </c>
      <c r="BP51" s="276" t="str">
        <f t="shared" si="38"/>
        <v/>
      </c>
      <c r="BQ51" s="276" t="str">
        <f t="shared" si="39"/>
        <v/>
      </c>
      <c r="BR51" s="276" t="str">
        <f t="shared" si="40"/>
        <v/>
      </c>
      <c r="BS51" s="276" t="str">
        <f t="shared" si="41"/>
        <v/>
      </c>
      <c r="BT51" s="276" t="str">
        <f t="shared" si="42"/>
        <v/>
      </c>
      <c r="BU51" s="276" t="str">
        <f t="shared" si="43"/>
        <v/>
      </c>
      <c r="BV51" s="276" t="str">
        <f t="shared" si="44"/>
        <v/>
      </c>
      <c r="BW51" s="276" t="str">
        <f t="shared" si="45"/>
        <v/>
      </c>
      <c r="BX51" s="276" t="str">
        <f t="shared" si="46"/>
        <v/>
      </c>
      <c r="BY51" s="276" t="str">
        <f t="shared" si="47"/>
        <v/>
      </c>
      <c r="BZ51" s="276" t="str">
        <f t="shared" si="48"/>
        <v/>
      </c>
      <c r="CA51" s="276" t="str">
        <f t="shared" si="49"/>
        <v/>
      </c>
      <c r="CB51" s="276" t="str">
        <f t="shared" si="50"/>
        <v/>
      </c>
      <c r="CC51" s="276" t="str">
        <f t="shared" si="51"/>
        <v/>
      </c>
      <c r="CD51" s="276" t="str">
        <f t="shared" si="52"/>
        <v/>
      </c>
      <c r="CE51" s="276" t="str">
        <f t="shared" si="53"/>
        <v/>
      </c>
      <c r="CF51" s="276" t="str">
        <f t="shared" si="54"/>
        <v/>
      </c>
      <c r="CG51" s="276" t="str">
        <f t="shared" si="55"/>
        <v/>
      </c>
      <c r="CH51" s="276" t="str">
        <f t="shared" si="56"/>
        <v/>
      </c>
      <c r="CI51" s="276" t="str">
        <f t="shared" si="57"/>
        <v/>
      </c>
      <c r="CJ51" s="276" t="str">
        <f t="shared" si="58"/>
        <v/>
      </c>
      <c r="CK51" s="276" t="str">
        <f t="shared" si="59"/>
        <v/>
      </c>
      <c r="CL51" s="276" t="str">
        <f t="shared" ca="1" si="60"/>
        <v/>
      </c>
      <c r="CM51" s="276" t="str">
        <f t="shared" si="61"/>
        <v/>
      </c>
      <c r="CN51" s="276" t="str">
        <f t="shared" si="62"/>
        <v/>
      </c>
      <c r="CO51" s="276" t="str">
        <f t="shared" si="63"/>
        <v/>
      </c>
      <c r="CP51" s="276" t="str">
        <f t="shared" si="64"/>
        <v>Ref_DD_DistanceUnit</v>
      </c>
      <c r="CQ51" s="276" t="str">
        <f t="shared" ca="1" si="65"/>
        <v/>
      </c>
      <c r="CR51" s="311">
        <f t="shared" si="66"/>
        <v>0</v>
      </c>
      <c r="CS51" s="187"/>
      <c r="CT51" s="187"/>
      <c r="CU51" s="187"/>
      <c r="CV51" s="187"/>
      <c r="CW51" s="187"/>
      <c r="CX51" s="187"/>
      <c r="CY51" s="187"/>
      <c r="CZ51" s="187"/>
      <c r="DA51" s="187"/>
      <c r="DB51" s="187"/>
      <c r="DC51" s="187"/>
      <c r="DD51" s="187"/>
      <c r="DE51" s="187"/>
      <c r="DF51" s="187"/>
      <c r="DG51" s="187"/>
      <c r="DH51" s="187"/>
      <c r="DI51" s="187"/>
      <c r="DJ51" s="187"/>
      <c r="DK51" s="187"/>
      <c r="DL51" s="187"/>
      <c r="DM51" s="199"/>
      <c r="DN51" s="199"/>
      <c r="DO51" s="313"/>
    </row>
    <row r="52" spans="1:119" s="227" customFormat="1" ht="18" hidden="1" customHeight="1">
      <c r="A52" s="187"/>
      <c r="B52" s="285"/>
      <c r="C52" s="295"/>
      <c r="D52" s="271" t="s">
        <v>77</v>
      </c>
      <c r="E52" s="271" t="s">
        <v>105</v>
      </c>
      <c r="F52" s="277"/>
      <c r="G52" s="277"/>
      <c r="H52" s="277"/>
      <c r="I52" s="278"/>
      <c r="J52" s="278"/>
      <c r="K52" s="278"/>
      <c r="L52" s="277"/>
      <c r="M52" s="277"/>
      <c r="N52" s="278"/>
      <c r="O52" s="277"/>
      <c r="P52" s="279"/>
      <c r="Q52" s="280" t="str">
        <f t="shared" ca="1" si="72"/>
        <v/>
      </c>
      <c r="R52" s="280" t="str">
        <f t="shared" ca="1" si="73"/>
        <v/>
      </c>
      <c r="S52" s="280" t="str">
        <f t="shared" ca="1" si="74"/>
        <v/>
      </c>
      <c r="T52" s="280" t="str">
        <f t="shared" ca="1" si="75"/>
        <v/>
      </c>
      <c r="U52" s="296" t="str">
        <f t="shared" ca="1" si="76"/>
        <v/>
      </c>
      <c r="V52" s="286" t="e">
        <f t="shared" ca="1" si="0"/>
        <v>#N/A</v>
      </c>
      <c r="W52" s="281" t="e">
        <f t="shared" ca="1" si="1"/>
        <v>#N/A</v>
      </c>
      <c r="X52" s="281" t="e">
        <f t="shared" ca="1" si="2"/>
        <v>#N/A</v>
      </c>
      <c r="Y52" s="281" t="e">
        <f t="shared" ca="1" si="3"/>
        <v>#N/A</v>
      </c>
      <c r="Z52" s="281" t="e">
        <f t="shared" ca="1" si="4"/>
        <v>#N/A</v>
      </c>
      <c r="AA52" s="281" t="e">
        <f t="shared" ca="1" si="5"/>
        <v>#N/A</v>
      </c>
      <c r="AB52" s="281" t="e">
        <f t="shared" ca="1" si="6"/>
        <v>#N/A</v>
      </c>
      <c r="AC52" s="281" t="e">
        <f t="shared" ca="1" si="7"/>
        <v>#N/A</v>
      </c>
      <c r="AD52" s="281" t="e">
        <f t="shared" ca="1" si="8"/>
        <v>#N/A</v>
      </c>
      <c r="AE52" s="281" t="e">
        <f t="shared" ca="1" si="9"/>
        <v>#N/A</v>
      </c>
      <c r="AF52" s="281" t="e">
        <f t="shared" ca="1" si="10"/>
        <v>#N/A</v>
      </c>
      <c r="AG52" s="281" t="e">
        <f t="shared" ca="1" si="11"/>
        <v>#N/A</v>
      </c>
      <c r="AH52" s="281" t="e">
        <f t="array" aca="1" ref="AH52" ca="1">INDEX(Ref_Master_Unit_Table,MATCH($W52,REF_To_Unit,0),MATCH('Reference - Lookup and Unit'!$A$11,Ref_From_Units,0))</f>
        <v>#N/A</v>
      </c>
      <c r="AI52" s="281" t="e">
        <f t="array" aca="1" ref="AI52" ca="1">INDEX(Ref_Master_Unit_Table,MATCH(IF(AND($D52="UK",$G52="Vehicle Distance (e.g. Road Transport)"),$L52,IF(ISBLANK($O52),$L52,$O52)),Ref_From_Units,0),MATCH($X52,REF_To_Unit,0))</f>
        <v>#N/A</v>
      </c>
      <c r="AJ52" s="281" t="e">
        <f t="array" aca="1" ref="AJ52" ca="1">INDEX(Ref_Master_Unit_Table,MATCH($Z52,REF_To_Unit,0),MATCH('Reference - Lookup and Unit'!$A$11,Ref_From_Units,0))</f>
        <v>#N/A</v>
      </c>
      <c r="AK52" s="281" t="e">
        <f t="array" aca="1" ref="AK52" ca="1">INDEX(Ref_Master_Unit_Table,MATCH(IF(AND($D52="UK",$G52="Vehicle Distance (e.g. Road Transport)"),$L52,IF(ISBLANK($O52),$L52,$O52)),Ref_From_Units,0),MATCH($AA52,REF_To_Unit,0))</f>
        <v>#N/A</v>
      </c>
      <c r="AL52" s="281" t="e">
        <f t="array" aca="1" ref="AL52" ca="1">INDEX(Ref_Master_Unit_Table,MATCH($AC52,REF_To_Unit,0),MATCH('Reference - Lookup and Unit'!$A$11,Ref_From_Units,0))</f>
        <v>#N/A</v>
      </c>
      <c r="AM52" s="281" t="e">
        <f t="array" aca="1" ref="AM52" ca="1">INDEX(Ref_Master_Unit_Table,MATCH(IF(OR($G52="Fuel Use",$G52="Custom Fuel"),$O52,$L52),Ref_From_Units,0),MATCH($AD52,REF_To_Unit,0))</f>
        <v>#N/A</v>
      </c>
      <c r="AN52" s="281" t="e">
        <f t="array" aca="1" ref="AN52" ca="1">INDEX(Ref_Master_Unit_Table,MATCH($AF52,REF_To_Unit,0),MATCH('Reference - Lookup and Unit'!$A$11,Ref_From_Units,0))</f>
        <v>#N/A</v>
      </c>
      <c r="AO52" s="281" t="e">
        <f t="array" aca="1" ref="AO52" ca="1">INDEX(Ref_Master_Unit_Table,MATCH(IF(OR($G52="Fuel Use",$G52="Custom Fuel"),$O52,$L52),Ref_From_Units,0),MATCH($AD52,REF_To_Unit,0))</f>
        <v>#N/A</v>
      </c>
      <c r="AP52" s="281">
        <f t="shared" ca="1" si="12"/>
        <v>1</v>
      </c>
      <c r="AQ52" s="282">
        <f t="shared" ca="1" si="13"/>
        <v>28</v>
      </c>
      <c r="AR52" s="282">
        <f t="shared" ca="1" si="14"/>
        <v>265</v>
      </c>
      <c r="AS52" s="282">
        <f t="shared" ca="1" si="15"/>
        <v>1</v>
      </c>
      <c r="AT52" s="276" t="str">
        <f t="shared" si="16"/>
        <v>Ref_DD_vehicle_Passenger_US_Road</v>
      </c>
      <c r="AU52" s="276" t="e">
        <f t="shared" ca="1" si="17"/>
        <v>#N/A</v>
      </c>
      <c r="AV52" s="276" t="e">
        <f t="shared" ca="1" si="18"/>
        <v>#N/A</v>
      </c>
      <c r="AW52" s="276" t="e">
        <f t="shared" ca="1" si="19"/>
        <v>#N/A</v>
      </c>
      <c r="AX52" s="276" t="e">
        <f t="shared" ca="1" si="20"/>
        <v>#N/A</v>
      </c>
      <c r="AY52" s="276" t="b">
        <f t="shared" ca="1" si="21"/>
        <v>1</v>
      </c>
      <c r="AZ52" s="276" t="str">
        <f t="shared" si="22"/>
        <v/>
      </c>
      <c r="BA52" s="276" t="str">
        <f t="shared" si="23"/>
        <v/>
      </c>
      <c r="BB52" s="276" t="str">
        <f t="shared" si="24"/>
        <v/>
      </c>
      <c r="BC52" s="276" t="str">
        <f t="shared" si="25"/>
        <v/>
      </c>
      <c r="BD52" s="276" t="str">
        <f t="shared" si="26"/>
        <v/>
      </c>
      <c r="BE52" s="276" t="str">
        <f t="shared" si="27"/>
        <v/>
      </c>
      <c r="BF52" s="276" t="str">
        <f t="shared" si="28"/>
        <v/>
      </c>
      <c r="BG52" s="276" t="str">
        <f t="shared" si="29"/>
        <v/>
      </c>
      <c r="BH52" s="276" t="str">
        <f t="shared" si="30"/>
        <v/>
      </c>
      <c r="BI52" s="276" t="str">
        <f t="shared" si="31"/>
        <v/>
      </c>
      <c r="BJ52" s="276" t="str">
        <f t="shared" si="32"/>
        <v/>
      </c>
      <c r="BK52" s="276" t="str">
        <f t="shared" si="33"/>
        <v/>
      </c>
      <c r="BL52" s="276" t="str">
        <f t="shared" si="34"/>
        <v/>
      </c>
      <c r="BM52" s="283" t="str">
        <f t="shared" ca="1" si="35"/>
        <v/>
      </c>
      <c r="BN52" s="276" t="str">
        <f t="shared" si="36"/>
        <v/>
      </c>
      <c r="BO52" s="276" t="str">
        <f t="shared" si="37"/>
        <v/>
      </c>
      <c r="BP52" s="276" t="str">
        <f t="shared" si="38"/>
        <v/>
      </c>
      <c r="BQ52" s="276" t="str">
        <f t="shared" si="39"/>
        <v/>
      </c>
      <c r="BR52" s="276" t="str">
        <f t="shared" si="40"/>
        <v/>
      </c>
      <c r="BS52" s="276" t="str">
        <f t="shared" si="41"/>
        <v/>
      </c>
      <c r="BT52" s="276" t="str">
        <f t="shared" si="42"/>
        <v/>
      </c>
      <c r="BU52" s="276" t="str">
        <f t="shared" si="43"/>
        <v/>
      </c>
      <c r="BV52" s="276" t="str">
        <f t="shared" si="44"/>
        <v/>
      </c>
      <c r="BW52" s="276" t="str">
        <f t="shared" si="45"/>
        <v/>
      </c>
      <c r="BX52" s="276" t="str">
        <f t="shared" si="46"/>
        <v/>
      </c>
      <c r="BY52" s="276" t="str">
        <f t="shared" si="47"/>
        <v/>
      </c>
      <c r="BZ52" s="276" t="str">
        <f t="shared" si="48"/>
        <v/>
      </c>
      <c r="CA52" s="276" t="str">
        <f t="shared" si="49"/>
        <v/>
      </c>
      <c r="CB52" s="276" t="str">
        <f t="shared" si="50"/>
        <v/>
      </c>
      <c r="CC52" s="276" t="str">
        <f t="shared" si="51"/>
        <v/>
      </c>
      <c r="CD52" s="276" t="str">
        <f t="shared" si="52"/>
        <v/>
      </c>
      <c r="CE52" s="276" t="str">
        <f t="shared" si="53"/>
        <v/>
      </c>
      <c r="CF52" s="276" t="str">
        <f t="shared" si="54"/>
        <v/>
      </c>
      <c r="CG52" s="276" t="str">
        <f t="shared" si="55"/>
        <v/>
      </c>
      <c r="CH52" s="276" t="str">
        <f t="shared" si="56"/>
        <v/>
      </c>
      <c r="CI52" s="276" t="str">
        <f t="shared" si="57"/>
        <v/>
      </c>
      <c r="CJ52" s="276" t="str">
        <f t="shared" si="58"/>
        <v/>
      </c>
      <c r="CK52" s="276" t="str">
        <f t="shared" si="59"/>
        <v/>
      </c>
      <c r="CL52" s="276" t="str">
        <f t="shared" ca="1" si="60"/>
        <v/>
      </c>
      <c r="CM52" s="276" t="str">
        <f t="shared" si="61"/>
        <v/>
      </c>
      <c r="CN52" s="276" t="str">
        <f t="shared" si="62"/>
        <v/>
      </c>
      <c r="CO52" s="276" t="str">
        <f t="shared" si="63"/>
        <v/>
      </c>
      <c r="CP52" s="276" t="str">
        <f t="shared" si="64"/>
        <v>Ref_DD_DistanceUnit</v>
      </c>
      <c r="CQ52" s="276" t="str">
        <f t="shared" ca="1" si="65"/>
        <v/>
      </c>
      <c r="CR52" s="311">
        <f t="shared" si="66"/>
        <v>0</v>
      </c>
      <c r="CS52" s="187"/>
      <c r="CT52" s="187"/>
      <c r="CU52" s="187"/>
      <c r="CV52" s="187"/>
      <c r="CW52" s="187"/>
      <c r="CX52" s="187"/>
      <c r="CY52" s="187"/>
      <c r="CZ52" s="187"/>
      <c r="DA52" s="187"/>
      <c r="DB52" s="187"/>
      <c r="DC52" s="187"/>
      <c r="DD52" s="187"/>
      <c r="DE52" s="187"/>
      <c r="DF52" s="187"/>
      <c r="DG52" s="187"/>
      <c r="DH52" s="187"/>
      <c r="DI52" s="187"/>
      <c r="DJ52" s="187"/>
      <c r="DK52" s="187"/>
      <c r="DL52" s="187"/>
      <c r="DM52" s="199"/>
      <c r="DN52" s="199"/>
      <c r="DO52" s="313"/>
    </row>
    <row r="53" spans="1:119" s="227" customFormat="1" ht="18" hidden="1" customHeight="1">
      <c r="A53" s="187"/>
      <c r="B53" s="285"/>
      <c r="C53" s="295"/>
      <c r="D53" s="271" t="s">
        <v>77</v>
      </c>
      <c r="E53" s="271" t="s">
        <v>105</v>
      </c>
      <c r="F53" s="277"/>
      <c r="G53" s="277"/>
      <c r="H53" s="277"/>
      <c r="I53" s="278"/>
      <c r="J53" s="278"/>
      <c r="K53" s="278"/>
      <c r="L53" s="277"/>
      <c r="M53" s="277"/>
      <c r="N53" s="278"/>
      <c r="O53" s="277"/>
      <c r="P53" s="279"/>
      <c r="Q53" s="280" t="str">
        <f t="shared" ca="1" si="72"/>
        <v/>
      </c>
      <c r="R53" s="280" t="str">
        <f t="shared" ca="1" si="73"/>
        <v/>
      </c>
      <c r="S53" s="280" t="str">
        <f t="shared" ca="1" si="74"/>
        <v/>
      </c>
      <c r="T53" s="280" t="str">
        <f t="shared" ca="1" si="75"/>
        <v/>
      </c>
      <c r="U53" s="296" t="str">
        <f t="shared" ca="1" si="76"/>
        <v/>
      </c>
      <c r="V53" s="286" t="e">
        <f t="shared" ca="1" si="0"/>
        <v>#N/A</v>
      </c>
      <c r="W53" s="281" t="e">
        <f t="shared" ca="1" si="1"/>
        <v>#N/A</v>
      </c>
      <c r="X53" s="281" t="e">
        <f t="shared" ca="1" si="2"/>
        <v>#N/A</v>
      </c>
      <c r="Y53" s="281" t="e">
        <f t="shared" ca="1" si="3"/>
        <v>#N/A</v>
      </c>
      <c r="Z53" s="281" t="e">
        <f t="shared" ca="1" si="4"/>
        <v>#N/A</v>
      </c>
      <c r="AA53" s="281" t="e">
        <f t="shared" ca="1" si="5"/>
        <v>#N/A</v>
      </c>
      <c r="AB53" s="281" t="e">
        <f t="shared" ca="1" si="6"/>
        <v>#N/A</v>
      </c>
      <c r="AC53" s="281" t="e">
        <f t="shared" ca="1" si="7"/>
        <v>#N/A</v>
      </c>
      <c r="AD53" s="281" t="e">
        <f t="shared" ca="1" si="8"/>
        <v>#N/A</v>
      </c>
      <c r="AE53" s="281" t="e">
        <f t="shared" ca="1" si="9"/>
        <v>#N/A</v>
      </c>
      <c r="AF53" s="281" t="e">
        <f t="shared" ca="1" si="10"/>
        <v>#N/A</v>
      </c>
      <c r="AG53" s="281" t="e">
        <f t="shared" ca="1" si="11"/>
        <v>#N/A</v>
      </c>
      <c r="AH53" s="281" t="e">
        <f t="array" aca="1" ref="AH53" ca="1">INDEX(Ref_Master_Unit_Table,MATCH($W53,REF_To_Unit,0),MATCH('Reference - Lookup and Unit'!$A$11,Ref_From_Units,0))</f>
        <v>#N/A</v>
      </c>
      <c r="AI53" s="281" t="e">
        <f t="array" aca="1" ref="AI53" ca="1">INDEX(Ref_Master_Unit_Table,MATCH(IF(AND($D53="UK",$G53="Vehicle Distance (e.g. Road Transport)"),$L53,IF(ISBLANK($O53),$L53,$O53)),Ref_From_Units,0),MATCH($X53,REF_To_Unit,0))</f>
        <v>#N/A</v>
      </c>
      <c r="AJ53" s="281" t="e">
        <f t="array" aca="1" ref="AJ53" ca="1">INDEX(Ref_Master_Unit_Table,MATCH($Z53,REF_To_Unit,0),MATCH('Reference - Lookup and Unit'!$A$11,Ref_From_Units,0))</f>
        <v>#N/A</v>
      </c>
      <c r="AK53" s="281" t="e">
        <f t="array" aca="1" ref="AK53" ca="1">INDEX(Ref_Master_Unit_Table,MATCH(IF(AND($D53="UK",$G53="Vehicle Distance (e.g. Road Transport)"),$L53,IF(ISBLANK($O53),$L53,$O53)),Ref_From_Units,0),MATCH($AA53,REF_To_Unit,0))</f>
        <v>#N/A</v>
      </c>
      <c r="AL53" s="281" t="e">
        <f t="array" aca="1" ref="AL53" ca="1">INDEX(Ref_Master_Unit_Table,MATCH($AC53,REF_To_Unit,0),MATCH('Reference - Lookup and Unit'!$A$11,Ref_From_Units,0))</f>
        <v>#N/A</v>
      </c>
      <c r="AM53" s="281" t="e">
        <f t="array" aca="1" ref="AM53" ca="1">INDEX(Ref_Master_Unit_Table,MATCH(IF(OR($G53="Fuel Use",$G53="Custom Fuel"),$O53,$L53),Ref_From_Units,0),MATCH($AD53,REF_To_Unit,0))</f>
        <v>#N/A</v>
      </c>
      <c r="AN53" s="281" t="e">
        <f t="array" aca="1" ref="AN53" ca="1">INDEX(Ref_Master_Unit_Table,MATCH($AF53,REF_To_Unit,0),MATCH('Reference - Lookup and Unit'!$A$11,Ref_From_Units,0))</f>
        <v>#N/A</v>
      </c>
      <c r="AO53" s="281" t="e">
        <f t="array" aca="1" ref="AO53" ca="1">INDEX(Ref_Master_Unit_Table,MATCH(IF(OR($G53="Fuel Use",$G53="Custom Fuel"),$O53,$L53),Ref_From_Units,0),MATCH($AD53,REF_To_Unit,0))</f>
        <v>#N/A</v>
      </c>
      <c r="AP53" s="281">
        <f t="shared" ca="1" si="12"/>
        <v>1</v>
      </c>
      <c r="AQ53" s="282">
        <f t="shared" ca="1" si="13"/>
        <v>28</v>
      </c>
      <c r="AR53" s="282">
        <f t="shared" ca="1" si="14"/>
        <v>265</v>
      </c>
      <c r="AS53" s="282">
        <f t="shared" ca="1" si="15"/>
        <v>1</v>
      </c>
      <c r="AT53" s="276" t="str">
        <f t="shared" si="16"/>
        <v>Ref_DD_vehicle_Passenger_US_Road</v>
      </c>
      <c r="AU53" s="276" t="e">
        <f t="shared" ca="1" si="17"/>
        <v>#N/A</v>
      </c>
      <c r="AV53" s="276" t="e">
        <f t="shared" ca="1" si="18"/>
        <v>#N/A</v>
      </c>
      <c r="AW53" s="276" t="e">
        <f t="shared" ca="1" si="19"/>
        <v>#N/A</v>
      </c>
      <c r="AX53" s="276" t="e">
        <f t="shared" ca="1" si="20"/>
        <v>#N/A</v>
      </c>
      <c r="AY53" s="276" t="b">
        <f t="shared" ca="1" si="21"/>
        <v>1</v>
      </c>
      <c r="AZ53" s="276" t="str">
        <f t="shared" si="22"/>
        <v/>
      </c>
      <c r="BA53" s="276" t="str">
        <f t="shared" si="23"/>
        <v/>
      </c>
      <c r="BB53" s="276" t="str">
        <f t="shared" si="24"/>
        <v/>
      </c>
      <c r="BC53" s="276" t="str">
        <f t="shared" si="25"/>
        <v/>
      </c>
      <c r="BD53" s="276" t="str">
        <f t="shared" si="26"/>
        <v/>
      </c>
      <c r="BE53" s="276" t="str">
        <f t="shared" si="27"/>
        <v/>
      </c>
      <c r="BF53" s="276" t="str">
        <f t="shared" si="28"/>
        <v/>
      </c>
      <c r="BG53" s="276" t="str">
        <f t="shared" si="29"/>
        <v/>
      </c>
      <c r="BH53" s="276" t="str">
        <f t="shared" si="30"/>
        <v/>
      </c>
      <c r="BI53" s="276" t="str">
        <f t="shared" si="31"/>
        <v/>
      </c>
      <c r="BJ53" s="276" t="str">
        <f t="shared" si="32"/>
        <v/>
      </c>
      <c r="BK53" s="276" t="str">
        <f t="shared" si="33"/>
        <v/>
      </c>
      <c r="BL53" s="276" t="str">
        <f t="shared" si="34"/>
        <v/>
      </c>
      <c r="BM53" s="283" t="str">
        <f t="shared" ca="1" si="35"/>
        <v/>
      </c>
      <c r="BN53" s="276" t="str">
        <f t="shared" si="36"/>
        <v/>
      </c>
      <c r="BO53" s="276" t="str">
        <f t="shared" si="37"/>
        <v/>
      </c>
      <c r="BP53" s="276" t="str">
        <f t="shared" si="38"/>
        <v/>
      </c>
      <c r="BQ53" s="276" t="str">
        <f t="shared" si="39"/>
        <v/>
      </c>
      <c r="BR53" s="276" t="str">
        <f t="shared" si="40"/>
        <v/>
      </c>
      <c r="BS53" s="276" t="str">
        <f t="shared" si="41"/>
        <v/>
      </c>
      <c r="BT53" s="276" t="str">
        <f t="shared" si="42"/>
        <v/>
      </c>
      <c r="BU53" s="276" t="str">
        <f t="shared" si="43"/>
        <v/>
      </c>
      <c r="BV53" s="276" t="str">
        <f t="shared" si="44"/>
        <v/>
      </c>
      <c r="BW53" s="276" t="str">
        <f t="shared" si="45"/>
        <v/>
      </c>
      <c r="BX53" s="276" t="str">
        <f t="shared" si="46"/>
        <v/>
      </c>
      <c r="BY53" s="276" t="str">
        <f t="shared" si="47"/>
        <v/>
      </c>
      <c r="BZ53" s="276" t="str">
        <f t="shared" si="48"/>
        <v/>
      </c>
      <c r="CA53" s="276" t="str">
        <f t="shared" si="49"/>
        <v/>
      </c>
      <c r="CB53" s="276" t="str">
        <f t="shared" si="50"/>
        <v/>
      </c>
      <c r="CC53" s="276" t="str">
        <f t="shared" si="51"/>
        <v/>
      </c>
      <c r="CD53" s="276" t="str">
        <f t="shared" si="52"/>
        <v/>
      </c>
      <c r="CE53" s="276" t="str">
        <f t="shared" si="53"/>
        <v/>
      </c>
      <c r="CF53" s="276" t="str">
        <f t="shared" si="54"/>
        <v/>
      </c>
      <c r="CG53" s="276" t="str">
        <f t="shared" si="55"/>
        <v/>
      </c>
      <c r="CH53" s="276" t="str">
        <f t="shared" si="56"/>
        <v/>
      </c>
      <c r="CI53" s="276" t="str">
        <f t="shared" si="57"/>
        <v/>
      </c>
      <c r="CJ53" s="276" t="str">
        <f t="shared" si="58"/>
        <v/>
      </c>
      <c r="CK53" s="276" t="str">
        <f t="shared" si="59"/>
        <v/>
      </c>
      <c r="CL53" s="276" t="str">
        <f t="shared" ca="1" si="60"/>
        <v/>
      </c>
      <c r="CM53" s="276" t="str">
        <f t="shared" si="61"/>
        <v/>
      </c>
      <c r="CN53" s="276" t="str">
        <f t="shared" si="62"/>
        <v/>
      </c>
      <c r="CO53" s="276" t="str">
        <f t="shared" si="63"/>
        <v/>
      </c>
      <c r="CP53" s="276" t="str">
        <f t="shared" si="64"/>
        <v>Ref_DD_DistanceUnit</v>
      </c>
      <c r="CQ53" s="276" t="str">
        <f t="shared" ca="1" si="65"/>
        <v/>
      </c>
      <c r="CR53" s="311">
        <f t="shared" si="66"/>
        <v>0</v>
      </c>
      <c r="CS53" s="187"/>
      <c r="CT53" s="187"/>
      <c r="CU53" s="187"/>
      <c r="CV53" s="187"/>
      <c r="CW53" s="187"/>
      <c r="CX53" s="187"/>
      <c r="CY53" s="187"/>
      <c r="CZ53" s="187"/>
      <c r="DA53" s="187"/>
      <c r="DB53" s="187"/>
      <c r="DC53" s="187"/>
      <c r="DD53" s="187"/>
      <c r="DE53" s="187"/>
      <c r="DF53" s="187"/>
      <c r="DG53" s="187"/>
      <c r="DH53" s="187"/>
      <c r="DI53" s="187"/>
      <c r="DJ53" s="187"/>
      <c r="DK53" s="187"/>
      <c r="DL53" s="187"/>
      <c r="DM53" s="199"/>
      <c r="DN53" s="199"/>
      <c r="DO53" s="313"/>
    </row>
    <row r="54" spans="1:119" s="227" customFormat="1" ht="18" hidden="1" customHeight="1">
      <c r="A54" s="187"/>
      <c r="B54" s="285"/>
      <c r="C54" s="295"/>
      <c r="D54" s="271" t="s">
        <v>77</v>
      </c>
      <c r="E54" s="271" t="s">
        <v>105</v>
      </c>
      <c r="F54" s="277"/>
      <c r="G54" s="277"/>
      <c r="H54" s="277"/>
      <c r="I54" s="278"/>
      <c r="J54" s="278"/>
      <c r="K54" s="278"/>
      <c r="L54" s="277"/>
      <c r="M54" s="277"/>
      <c r="N54" s="278"/>
      <c r="O54" s="277"/>
      <c r="P54" s="279"/>
      <c r="Q54" s="280" t="str">
        <f t="shared" ca="1" si="72"/>
        <v/>
      </c>
      <c r="R54" s="280" t="str">
        <f t="shared" ca="1" si="73"/>
        <v/>
      </c>
      <c r="S54" s="280" t="str">
        <f t="shared" ca="1" si="74"/>
        <v/>
      </c>
      <c r="T54" s="280" t="str">
        <f t="shared" ca="1" si="75"/>
        <v/>
      </c>
      <c r="U54" s="296" t="str">
        <f t="shared" ca="1" si="76"/>
        <v/>
      </c>
      <c r="V54" s="286" t="e">
        <f t="shared" ca="1" si="0"/>
        <v>#N/A</v>
      </c>
      <c r="W54" s="281" t="e">
        <f t="shared" ca="1" si="1"/>
        <v>#N/A</v>
      </c>
      <c r="X54" s="281" t="e">
        <f t="shared" ca="1" si="2"/>
        <v>#N/A</v>
      </c>
      <c r="Y54" s="281" t="e">
        <f t="shared" ca="1" si="3"/>
        <v>#N/A</v>
      </c>
      <c r="Z54" s="281" t="e">
        <f t="shared" ca="1" si="4"/>
        <v>#N/A</v>
      </c>
      <c r="AA54" s="281" t="e">
        <f t="shared" ca="1" si="5"/>
        <v>#N/A</v>
      </c>
      <c r="AB54" s="281" t="e">
        <f t="shared" ca="1" si="6"/>
        <v>#N/A</v>
      </c>
      <c r="AC54" s="281" t="e">
        <f t="shared" ca="1" si="7"/>
        <v>#N/A</v>
      </c>
      <c r="AD54" s="281" t="e">
        <f t="shared" ca="1" si="8"/>
        <v>#N/A</v>
      </c>
      <c r="AE54" s="281" t="e">
        <f t="shared" ca="1" si="9"/>
        <v>#N/A</v>
      </c>
      <c r="AF54" s="281" t="e">
        <f t="shared" ca="1" si="10"/>
        <v>#N/A</v>
      </c>
      <c r="AG54" s="281" t="e">
        <f t="shared" ca="1" si="11"/>
        <v>#N/A</v>
      </c>
      <c r="AH54" s="281" t="e">
        <f t="array" aca="1" ref="AH54" ca="1">INDEX(Ref_Master_Unit_Table,MATCH($W54,REF_To_Unit,0),MATCH('Reference - Lookup and Unit'!$A$11,Ref_From_Units,0))</f>
        <v>#N/A</v>
      </c>
      <c r="AI54" s="281" t="e">
        <f t="array" aca="1" ref="AI54" ca="1">INDEX(Ref_Master_Unit_Table,MATCH(IF(AND($D54="UK",$G54="Vehicle Distance (e.g. Road Transport)"),$L54,IF(ISBLANK($O54),$L54,$O54)),Ref_From_Units,0),MATCH($X54,REF_To_Unit,0))</f>
        <v>#N/A</v>
      </c>
      <c r="AJ54" s="281" t="e">
        <f t="array" aca="1" ref="AJ54" ca="1">INDEX(Ref_Master_Unit_Table,MATCH($Z54,REF_To_Unit,0),MATCH('Reference - Lookup and Unit'!$A$11,Ref_From_Units,0))</f>
        <v>#N/A</v>
      </c>
      <c r="AK54" s="281" t="e">
        <f t="array" aca="1" ref="AK54" ca="1">INDEX(Ref_Master_Unit_Table,MATCH(IF(AND($D54="UK",$G54="Vehicle Distance (e.g. Road Transport)"),$L54,IF(ISBLANK($O54),$L54,$O54)),Ref_From_Units,0),MATCH($AA54,REF_To_Unit,0))</f>
        <v>#N/A</v>
      </c>
      <c r="AL54" s="281" t="e">
        <f t="array" aca="1" ref="AL54" ca="1">INDEX(Ref_Master_Unit_Table,MATCH($AC54,REF_To_Unit,0),MATCH('Reference - Lookup and Unit'!$A$11,Ref_From_Units,0))</f>
        <v>#N/A</v>
      </c>
      <c r="AM54" s="281" t="e">
        <f t="array" aca="1" ref="AM54" ca="1">INDEX(Ref_Master_Unit_Table,MATCH(IF(OR($G54="Fuel Use",$G54="Custom Fuel"),$O54,$L54),Ref_From_Units,0),MATCH($AD54,REF_To_Unit,0))</f>
        <v>#N/A</v>
      </c>
      <c r="AN54" s="281" t="e">
        <f t="array" aca="1" ref="AN54" ca="1">INDEX(Ref_Master_Unit_Table,MATCH($AF54,REF_To_Unit,0),MATCH('Reference - Lookup and Unit'!$A$11,Ref_From_Units,0))</f>
        <v>#N/A</v>
      </c>
      <c r="AO54" s="281" t="e">
        <f t="array" aca="1" ref="AO54" ca="1">INDEX(Ref_Master_Unit_Table,MATCH(IF(OR($G54="Fuel Use",$G54="Custom Fuel"),$O54,$L54),Ref_From_Units,0),MATCH($AD54,REF_To_Unit,0))</f>
        <v>#N/A</v>
      </c>
      <c r="AP54" s="281">
        <f t="shared" ca="1" si="12"/>
        <v>1</v>
      </c>
      <c r="AQ54" s="282">
        <f t="shared" ca="1" si="13"/>
        <v>28</v>
      </c>
      <c r="AR54" s="282">
        <f t="shared" ca="1" si="14"/>
        <v>265</v>
      </c>
      <c r="AS54" s="282">
        <f t="shared" ca="1" si="15"/>
        <v>1</v>
      </c>
      <c r="AT54" s="276" t="str">
        <f t="shared" si="16"/>
        <v>Ref_DD_vehicle_Passenger_US_Road</v>
      </c>
      <c r="AU54" s="276" t="e">
        <f t="shared" ca="1" si="17"/>
        <v>#N/A</v>
      </c>
      <c r="AV54" s="276" t="e">
        <f t="shared" ca="1" si="18"/>
        <v>#N/A</v>
      </c>
      <c r="AW54" s="276" t="e">
        <f t="shared" ca="1" si="19"/>
        <v>#N/A</v>
      </c>
      <c r="AX54" s="276" t="e">
        <f t="shared" ca="1" si="20"/>
        <v>#N/A</v>
      </c>
      <c r="AY54" s="276" t="b">
        <f t="shared" ca="1" si="21"/>
        <v>1</v>
      </c>
      <c r="AZ54" s="276" t="str">
        <f t="shared" si="22"/>
        <v/>
      </c>
      <c r="BA54" s="276" t="str">
        <f t="shared" si="23"/>
        <v/>
      </c>
      <c r="BB54" s="276" t="str">
        <f t="shared" si="24"/>
        <v/>
      </c>
      <c r="BC54" s="276" t="str">
        <f t="shared" si="25"/>
        <v/>
      </c>
      <c r="BD54" s="276" t="str">
        <f t="shared" si="26"/>
        <v/>
      </c>
      <c r="BE54" s="276" t="str">
        <f t="shared" si="27"/>
        <v/>
      </c>
      <c r="BF54" s="276" t="str">
        <f t="shared" si="28"/>
        <v/>
      </c>
      <c r="BG54" s="276" t="str">
        <f t="shared" si="29"/>
        <v/>
      </c>
      <c r="BH54" s="276" t="str">
        <f t="shared" si="30"/>
        <v/>
      </c>
      <c r="BI54" s="276" t="str">
        <f t="shared" si="31"/>
        <v/>
      </c>
      <c r="BJ54" s="276" t="str">
        <f t="shared" si="32"/>
        <v/>
      </c>
      <c r="BK54" s="276" t="str">
        <f t="shared" si="33"/>
        <v/>
      </c>
      <c r="BL54" s="276" t="str">
        <f t="shared" si="34"/>
        <v/>
      </c>
      <c r="BM54" s="283" t="str">
        <f t="shared" ca="1" si="35"/>
        <v/>
      </c>
      <c r="BN54" s="276" t="str">
        <f t="shared" si="36"/>
        <v/>
      </c>
      <c r="BO54" s="276" t="str">
        <f t="shared" si="37"/>
        <v/>
      </c>
      <c r="BP54" s="276" t="str">
        <f t="shared" si="38"/>
        <v/>
      </c>
      <c r="BQ54" s="276" t="str">
        <f t="shared" si="39"/>
        <v/>
      </c>
      <c r="BR54" s="276" t="str">
        <f t="shared" si="40"/>
        <v/>
      </c>
      <c r="BS54" s="276" t="str">
        <f t="shared" si="41"/>
        <v/>
      </c>
      <c r="BT54" s="276" t="str">
        <f t="shared" si="42"/>
        <v/>
      </c>
      <c r="BU54" s="276" t="str">
        <f t="shared" si="43"/>
        <v/>
      </c>
      <c r="BV54" s="276" t="str">
        <f t="shared" si="44"/>
        <v/>
      </c>
      <c r="BW54" s="276" t="str">
        <f t="shared" si="45"/>
        <v/>
      </c>
      <c r="BX54" s="276" t="str">
        <f t="shared" si="46"/>
        <v/>
      </c>
      <c r="BY54" s="276" t="str">
        <f t="shared" si="47"/>
        <v/>
      </c>
      <c r="BZ54" s="276" t="str">
        <f t="shared" si="48"/>
        <v/>
      </c>
      <c r="CA54" s="276" t="str">
        <f t="shared" si="49"/>
        <v/>
      </c>
      <c r="CB54" s="276" t="str">
        <f t="shared" si="50"/>
        <v/>
      </c>
      <c r="CC54" s="276" t="str">
        <f t="shared" si="51"/>
        <v/>
      </c>
      <c r="CD54" s="276" t="str">
        <f t="shared" si="52"/>
        <v/>
      </c>
      <c r="CE54" s="276" t="str">
        <f t="shared" si="53"/>
        <v/>
      </c>
      <c r="CF54" s="276" t="str">
        <f t="shared" si="54"/>
        <v/>
      </c>
      <c r="CG54" s="276" t="str">
        <f t="shared" si="55"/>
        <v/>
      </c>
      <c r="CH54" s="276" t="str">
        <f t="shared" si="56"/>
        <v/>
      </c>
      <c r="CI54" s="276" t="str">
        <f t="shared" si="57"/>
        <v/>
      </c>
      <c r="CJ54" s="276" t="str">
        <f t="shared" si="58"/>
        <v/>
      </c>
      <c r="CK54" s="276" t="str">
        <f t="shared" si="59"/>
        <v/>
      </c>
      <c r="CL54" s="276" t="str">
        <f t="shared" ca="1" si="60"/>
        <v/>
      </c>
      <c r="CM54" s="276" t="str">
        <f t="shared" si="61"/>
        <v/>
      </c>
      <c r="CN54" s="276" t="str">
        <f t="shared" si="62"/>
        <v/>
      </c>
      <c r="CO54" s="276" t="str">
        <f t="shared" si="63"/>
        <v/>
      </c>
      <c r="CP54" s="276" t="str">
        <f t="shared" si="64"/>
        <v>Ref_DD_DistanceUnit</v>
      </c>
      <c r="CQ54" s="276" t="str">
        <f t="shared" ca="1" si="65"/>
        <v/>
      </c>
      <c r="CR54" s="311">
        <f t="shared" si="66"/>
        <v>0</v>
      </c>
      <c r="CS54" s="187"/>
      <c r="CT54" s="187"/>
      <c r="CU54" s="187"/>
      <c r="CV54" s="187"/>
      <c r="CW54" s="187"/>
      <c r="CX54" s="187"/>
      <c r="CY54" s="187"/>
      <c r="CZ54" s="187"/>
      <c r="DA54" s="187"/>
      <c r="DB54" s="187"/>
      <c r="DC54" s="187"/>
      <c r="DD54" s="187"/>
      <c r="DE54" s="187"/>
      <c r="DF54" s="187"/>
      <c r="DG54" s="187"/>
      <c r="DH54" s="187"/>
      <c r="DI54" s="187"/>
      <c r="DJ54" s="187"/>
      <c r="DK54" s="187"/>
      <c r="DL54" s="187"/>
      <c r="DM54" s="199"/>
      <c r="DN54" s="199"/>
      <c r="DO54" s="313"/>
    </row>
    <row r="55" spans="1:119" s="227" customFormat="1" ht="18" hidden="1" customHeight="1">
      <c r="A55" s="187"/>
      <c r="B55" s="285"/>
      <c r="C55" s="295"/>
      <c r="D55" s="271" t="s">
        <v>77</v>
      </c>
      <c r="E55" s="271" t="s">
        <v>105</v>
      </c>
      <c r="F55" s="277"/>
      <c r="G55" s="277"/>
      <c r="H55" s="277"/>
      <c r="I55" s="278"/>
      <c r="J55" s="278"/>
      <c r="K55" s="278"/>
      <c r="L55" s="277"/>
      <c r="M55" s="277"/>
      <c r="N55" s="278"/>
      <c r="O55" s="277"/>
      <c r="P55" s="279"/>
      <c r="Q55" s="280" t="str">
        <f t="shared" ca="1" si="72"/>
        <v/>
      </c>
      <c r="R55" s="280" t="str">
        <f t="shared" ca="1" si="73"/>
        <v/>
      </c>
      <c r="S55" s="280" t="str">
        <f t="shared" ca="1" si="74"/>
        <v/>
      </c>
      <c r="T55" s="280" t="str">
        <f t="shared" ca="1" si="75"/>
        <v/>
      </c>
      <c r="U55" s="296" t="str">
        <f t="shared" ca="1" si="76"/>
        <v/>
      </c>
      <c r="V55" s="286" t="e">
        <f t="shared" ca="1" si="0"/>
        <v>#N/A</v>
      </c>
      <c r="W55" s="281" t="e">
        <f t="shared" ca="1" si="1"/>
        <v>#N/A</v>
      </c>
      <c r="X55" s="281" t="e">
        <f t="shared" ca="1" si="2"/>
        <v>#N/A</v>
      </c>
      <c r="Y55" s="281" t="e">
        <f t="shared" ca="1" si="3"/>
        <v>#N/A</v>
      </c>
      <c r="Z55" s="281" t="e">
        <f t="shared" ca="1" si="4"/>
        <v>#N/A</v>
      </c>
      <c r="AA55" s="281" t="e">
        <f t="shared" ca="1" si="5"/>
        <v>#N/A</v>
      </c>
      <c r="AB55" s="281" t="e">
        <f t="shared" ca="1" si="6"/>
        <v>#N/A</v>
      </c>
      <c r="AC55" s="281" t="e">
        <f t="shared" ca="1" si="7"/>
        <v>#N/A</v>
      </c>
      <c r="AD55" s="281" t="e">
        <f t="shared" ca="1" si="8"/>
        <v>#N/A</v>
      </c>
      <c r="AE55" s="281" t="e">
        <f t="shared" ca="1" si="9"/>
        <v>#N/A</v>
      </c>
      <c r="AF55" s="281" t="e">
        <f t="shared" ca="1" si="10"/>
        <v>#N/A</v>
      </c>
      <c r="AG55" s="281" t="e">
        <f t="shared" ca="1" si="11"/>
        <v>#N/A</v>
      </c>
      <c r="AH55" s="281" t="e">
        <f t="array" aca="1" ref="AH55" ca="1">INDEX(Ref_Master_Unit_Table,MATCH($W55,REF_To_Unit,0),MATCH('Reference - Lookup and Unit'!$A$11,Ref_From_Units,0))</f>
        <v>#N/A</v>
      </c>
      <c r="AI55" s="281" t="e">
        <f t="array" aca="1" ref="AI55" ca="1">INDEX(Ref_Master_Unit_Table,MATCH(IF(AND($D55="UK",$G55="Vehicle Distance (e.g. Road Transport)"),$L55,IF(ISBLANK($O55),$L55,$O55)),Ref_From_Units,0),MATCH($X55,REF_To_Unit,0))</f>
        <v>#N/A</v>
      </c>
      <c r="AJ55" s="281" t="e">
        <f t="array" aca="1" ref="AJ55" ca="1">INDEX(Ref_Master_Unit_Table,MATCH($Z55,REF_To_Unit,0),MATCH('Reference - Lookup and Unit'!$A$11,Ref_From_Units,0))</f>
        <v>#N/A</v>
      </c>
      <c r="AK55" s="281" t="e">
        <f t="array" aca="1" ref="AK55" ca="1">INDEX(Ref_Master_Unit_Table,MATCH(IF(AND($D55="UK",$G55="Vehicle Distance (e.g. Road Transport)"),$L55,IF(ISBLANK($O55),$L55,$O55)),Ref_From_Units,0),MATCH($AA55,REF_To_Unit,0))</f>
        <v>#N/A</v>
      </c>
      <c r="AL55" s="281" t="e">
        <f t="array" aca="1" ref="AL55" ca="1">INDEX(Ref_Master_Unit_Table,MATCH($AC55,REF_To_Unit,0),MATCH('Reference - Lookup and Unit'!$A$11,Ref_From_Units,0))</f>
        <v>#N/A</v>
      </c>
      <c r="AM55" s="281" t="e">
        <f t="array" aca="1" ref="AM55" ca="1">INDEX(Ref_Master_Unit_Table,MATCH(IF(OR($G55="Fuel Use",$G55="Custom Fuel"),$O55,$L55),Ref_From_Units,0),MATCH($AD55,REF_To_Unit,0))</f>
        <v>#N/A</v>
      </c>
      <c r="AN55" s="281" t="e">
        <f t="array" aca="1" ref="AN55" ca="1">INDEX(Ref_Master_Unit_Table,MATCH($AF55,REF_To_Unit,0),MATCH('Reference - Lookup and Unit'!$A$11,Ref_From_Units,0))</f>
        <v>#N/A</v>
      </c>
      <c r="AO55" s="281" t="e">
        <f t="array" aca="1" ref="AO55" ca="1">INDEX(Ref_Master_Unit_Table,MATCH(IF(OR($G55="Fuel Use",$G55="Custom Fuel"),$O55,$L55),Ref_From_Units,0),MATCH($AD55,REF_To_Unit,0))</f>
        <v>#N/A</v>
      </c>
      <c r="AP55" s="281">
        <f t="shared" ca="1" si="12"/>
        <v>1</v>
      </c>
      <c r="AQ55" s="282">
        <f t="shared" ca="1" si="13"/>
        <v>28</v>
      </c>
      <c r="AR55" s="282">
        <f t="shared" ca="1" si="14"/>
        <v>265</v>
      </c>
      <c r="AS55" s="282">
        <f t="shared" ca="1" si="15"/>
        <v>1</v>
      </c>
      <c r="AT55" s="276" t="str">
        <f t="shared" si="16"/>
        <v>Ref_DD_vehicle_Passenger_US_Road</v>
      </c>
      <c r="AU55" s="276" t="e">
        <f t="shared" ca="1" si="17"/>
        <v>#N/A</v>
      </c>
      <c r="AV55" s="276" t="e">
        <f t="shared" ca="1" si="18"/>
        <v>#N/A</v>
      </c>
      <c r="AW55" s="276" t="e">
        <f t="shared" ca="1" si="19"/>
        <v>#N/A</v>
      </c>
      <c r="AX55" s="276" t="e">
        <f t="shared" ca="1" si="20"/>
        <v>#N/A</v>
      </c>
      <c r="AY55" s="276" t="b">
        <f t="shared" ca="1" si="21"/>
        <v>1</v>
      </c>
      <c r="AZ55" s="276" t="str">
        <f t="shared" si="22"/>
        <v/>
      </c>
      <c r="BA55" s="276" t="str">
        <f t="shared" si="23"/>
        <v/>
      </c>
      <c r="BB55" s="276" t="str">
        <f t="shared" si="24"/>
        <v/>
      </c>
      <c r="BC55" s="276" t="str">
        <f t="shared" si="25"/>
        <v/>
      </c>
      <c r="BD55" s="276" t="str">
        <f t="shared" si="26"/>
        <v/>
      </c>
      <c r="BE55" s="276" t="str">
        <f t="shared" si="27"/>
        <v/>
      </c>
      <c r="BF55" s="276" t="str">
        <f t="shared" si="28"/>
        <v/>
      </c>
      <c r="BG55" s="276" t="str">
        <f t="shared" si="29"/>
        <v/>
      </c>
      <c r="BH55" s="276" t="str">
        <f t="shared" si="30"/>
        <v/>
      </c>
      <c r="BI55" s="276" t="str">
        <f t="shared" si="31"/>
        <v/>
      </c>
      <c r="BJ55" s="276" t="str">
        <f t="shared" si="32"/>
        <v/>
      </c>
      <c r="BK55" s="276" t="str">
        <f t="shared" si="33"/>
        <v/>
      </c>
      <c r="BL55" s="276" t="str">
        <f t="shared" si="34"/>
        <v/>
      </c>
      <c r="BM55" s="283" t="str">
        <f t="shared" ca="1" si="35"/>
        <v/>
      </c>
      <c r="BN55" s="276" t="str">
        <f t="shared" si="36"/>
        <v/>
      </c>
      <c r="BO55" s="276" t="str">
        <f t="shared" si="37"/>
        <v/>
      </c>
      <c r="BP55" s="276" t="str">
        <f t="shared" si="38"/>
        <v/>
      </c>
      <c r="BQ55" s="276" t="str">
        <f t="shared" si="39"/>
        <v/>
      </c>
      <c r="BR55" s="276" t="str">
        <f t="shared" si="40"/>
        <v/>
      </c>
      <c r="BS55" s="276" t="str">
        <f t="shared" si="41"/>
        <v/>
      </c>
      <c r="BT55" s="276" t="str">
        <f t="shared" si="42"/>
        <v/>
      </c>
      <c r="BU55" s="276" t="str">
        <f t="shared" si="43"/>
        <v/>
      </c>
      <c r="BV55" s="276" t="str">
        <f t="shared" si="44"/>
        <v/>
      </c>
      <c r="BW55" s="276" t="str">
        <f t="shared" si="45"/>
        <v/>
      </c>
      <c r="BX55" s="276" t="str">
        <f t="shared" si="46"/>
        <v/>
      </c>
      <c r="BY55" s="276" t="str">
        <f t="shared" si="47"/>
        <v/>
      </c>
      <c r="BZ55" s="276" t="str">
        <f t="shared" si="48"/>
        <v/>
      </c>
      <c r="CA55" s="276" t="str">
        <f t="shared" si="49"/>
        <v/>
      </c>
      <c r="CB55" s="276" t="str">
        <f t="shared" si="50"/>
        <v/>
      </c>
      <c r="CC55" s="276" t="str">
        <f t="shared" si="51"/>
        <v/>
      </c>
      <c r="CD55" s="276" t="str">
        <f t="shared" si="52"/>
        <v/>
      </c>
      <c r="CE55" s="276" t="str">
        <f t="shared" si="53"/>
        <v/>
      </c>
      <c r="CF55" s="276" t="str">
        <f t="shared" si="54"/>
        <v/>
      </c>
      <c r="CG55" s="276" t="str">
        <f t="shared" si="55"/>
        <v/>
      </c>
      <c r="CH55" s="276" t="str">
        <f t="shared" si="56"/>
        <v/>
      </c>
      <c r="CI55" s="276" t="str">
        <f t="shared" si="57"/>
        <v/>
      </c>
      <c r="CJ55" s="276" t="str">
        <f t="shared" si="58"/>
        <v/>
      </c>
      <c r="CK55" s="276" t="str">
        <f t="shared" si="59"/>
        <v/>
      </c>
      <c r="CL55" s="276" t="str">
        <f t="shared" ca="1" si="60"/>
        <v/>
      </c>
      <c r="CM55" s="276" t="str">
        <f t="shared" si="61"/>
        <v/>
      </c>
      <c r="CN55" s="276" t="str">
        <f t="shared" si="62"/>
        <v/>
      </c>
      <c r="CO55" s="276" t="str">
        <f t="shared" si="63"/>
        <v/>
      </c>
      <c r="CP55" s="276" t="str">
        <f t="shared" si="64"/>
        <v>Ref_DD_DistanceUnit</v>
      </c>
      <c r="CQ55" s="276" t="str">
        <f t="shared" ca="1" si="65"/>
        <v/>
      </c>
      <c r="CR55" s="311">
        <f t="shared" si="66"/>
        <v>0</v>
      </c>
      <c r="CS55" s="187"/>
      <c r="CT55" s="187"/>
      <c r="CU55" s="187"/>
      <c r="CV55" s="187"/>
      <c r="CW55" s="187"/>
      <c r="CX55" s="187"/>
      <c r="CY55" s="187"/>
      <c r="CZ55" s="187"/>
      <c r="DA55" s="187"/>
      <c r="DB55" s="187"/>
      <c r="DC55" s="187"/>
      <c r="DD55" s="187"/>
      <c r="DE55" s="187"/>
      <c r="DF55" s="187"/>
      <c r="DG55" s="187"/>
      <c r="DH55" s="187"/>
      <c r="DI55" s="187"/>
      <c r="DJ55" s="187"/>
      <c r="DK55" s="187"/>
      <c r="DL55" s="187"/>
      <c r="DM55" s="199"/>
      <c r="DN55" s="199"/>
      <c r="DO55" s="313"/>
    </row>
    <row r="56" spans="1:119" s="227" customFormat="1" ht="18" hidden="1" customHeight="1">
      <c r="A56" s="187"/>
      <c r="B56" s="285"/>
      <c r="C56" s="295"/>
      <c r="D56" s="271" t="s">
        <v>77</v>
      </c>
      <c r="E56" s="271" t="s">
        <v>105</v>
      </c>
      <c r="F56" s="277"/>
      <c r="G56" s="277"/>
      <c r="H56" s="277"/>
      <c r="I56" s="278"/>
      <c r="J56" s="278"/>
      <c r="K56" s="278"/>
      <c r="L56" s="277"/>
      <c r="M56" s="277"/>
      <c r="N56" s="278"/>
      <c r="O56" s="277"/>
      <c r="P56" s="279"/>
      <c r="Q56" s="280" t="str">
        <f t="shared" ca="1" si="72"/>
        <v/>
      </c>
      <c r="R56" s="280" t="str">
        <f t="shared" ca="1" si="73"/>
        <v/>
      </c>
      <c r="S56" s="280" t="str">
        <f t="shared" ca="1" si="74"/>
        <v/>
      </c>
      <c r="T56" s="280" t="str">
        <f t="shared" ca="1" si="75"/>
        <v/>
      </c>
      <c r="U56" s="296" t="str">
        <f t="shared" ca="1" si="76"/>
        <v/>
      </c>
      <c r="V56" s="286" t="e">
        <f t="shared" ca="1" si="0"/>
        <v>#N/A</v>
      </c>
      <c r="W56" s="281" t="e">
        <f t="shared" ca="1" si="1"/>
        <v>#N/A</v>
      </c>
      <c r="X56" s="281" t="e">
        <f t="shared" ca="1" si="2"/>
        <v>#N/A</v>
      </c>
      <c r="Y56" s="281" t="e">
        <f t="shared" ca="1" si="3"/>
        <v>#N/A</v>
      </c>
      <c r="Z56" s="281" t="e">
        <f t="shared" ca="1" si="4"/>
        <v>#N/A</v>
      </c>
      <c r="AA56" s="281" t="e">
        <f t="shared" ca="1" si="5"/>
        <v>#N/A</v>
      </c>
      <c r="AB56" s="281" t="e">
        <f t="shared" ca="1" si="6"/>
        <v>#N/A</v>
      </c>
      <c r="AC56" s="281" t="e">
        <f t="shared" ca="1" si="7"/>
        <v>#N/A</v>
      </c>
      <c r="AD56" s="281" t="e">
        <f t="shared" ca="1" si="8"/>
        <v>#N/A</v>
      </c>
      <c r="AE56" s="281" t="e">
        <f t="shared" ca="1" si="9"/>
        <v>#N/A</v>
      </c>
      <c r="AF56" s="281" t="e">
        <f t="shared" ca="1" si="10"/>
        <v>#N/A</v>
      </c>
      <c r="AG56" s="281" t="e">
        <f t="shared" ca="1" si="11"/>
        <v>#N/A</v>
      </c>
      <c r="AH56" s="281" t="e">
        <f t="array" aca="1" ref="AH56" ca="1">INDEX(Ref_Master_Unit_Table,MATCH($W56,REF_To_Unit,0),MATCH('Reference - Lookup and Unit'!$A$11,Ref_From_Units,0))</f>
        <v>#N/A</v>
      </c>
      <c r="AI56" s="281" t="e">
        <f t="array" aca="1" ref="AI56" ca="1">INDEX(Ref_Master_Unit_Table,MATCH(IF(AND($D56="UK",$G56="Vehicle Distance (e.g. Road Transport)"),$L56,IF(ISBLANK($O56),$L56,$O56)),Ref_From_Units,0),MATCH($X56,REF_To_Unit,0))</f>
        <v>#N/A</v>
      </c>
      <c r="AJ56" s="281" t="e">
        <f t="array" aca="1" ref="AJ56" ca="1">INDEX(Ref_Master_Unit_Table,MATCH($Z56,REF_To_Unit,0),MATCH('Reference - Lookup and Unit'!$A$11,Ref_From_Units,0))</f>
        <v>#N/A</v>
      </c>
      <c r="AK56" s="281" t="e">
        <f t="array" aca="1" ref="AK56" ca="1">INDEX(Ref_Master_Unit_Table,MATCH(IF(AND($D56="UK",$G56="Vehicle Distance (e.g. Road Transport)"),$L56,IF(ISBLANK($O56),$L56,$O56)),Ref_From_Units,0),MATCH($AA56,REF_To_Unit,0))</f>
        <v>#N/A</v>
      </c>
      <c r="AL56" s="281" t="e">
        <f t="array" aca="1" ref="AL56" ca="1">INDEX(Ref_Master_Unit_Table,MATCH($AC56,REF_To_Unit,0),MATCH('Reference - Lookup and Unit'!$A$11,Ref_From_Units,0))</f>
        <v>#N/A</v>
      </c>
      <c r="AM56" s="281" t="e">
        <f t="array" aca="1" ref="AM56" ca="1">INDEX(Ref_Master_Unit_Table,MATCH(IF(OR($G56="Fuel Use",$G56="Custom Fuel"),$O56,$L56),Ref_From_Units,0),MATCH($AD56,REF_To_Unit,0))</f>
        <v>#N/A</v>
      </c>
      <c r="AN56" s="281" t="e">
        <f t="array" aca="1" ref="AN56" ca="1">INDEX(Ref_Master_Unit_Table,MATCH($AF56,REF_To_Unit,0),MATCH('Reference - Lookup and Unit'!$A$11,Ref_From_Units,0))</f>
        <v>#N/A</v>
      </c>
      <c r="AO56" s="281" t="e">
        <f t="array" aca="1" ref="AO56" ca="1">INDEX(Ref_Master_Unit_Table,MATCH(IF(OR($G56="Fuel Use",$G56="Custom Fuel"),$O56,$L56),Ref_From_Units,0),MATCH($AD56,REF_To_Unit,0))</f>
        <v>#N/A</v>
      </c>
      <c r="AP56" s="281">
        <f t="shared" ca="1" si="12"/>
        <v>1</v>
      </c>
      <c r="AQ56" s="282">
        <f t="shared" ca="1" si="13"/>
        <v>28</v>
      </c>
      <c r="AR56" s="282">
        <f t="shared" ca="1" si="14"/>
        <v>265</v>
      </c>
      <c r="AS56" s="282">
        <f t="shared" ca="1" si="15"/>
        <v>1</v>
      </c>
      <c r="AT56" s="276" t="str">
        <f t="shared" si="16"/>
        <v>Ref_DD_vehicle_Passenger_US_Road</v>
      </c>
      <c r="AU56" s="276" t="e">
        <f t="shared" ca="1" si="17"/>
        <v>#N/A</v>
      </c>
      <c r="AV56" s="276" t="e">
        <f t="shared" ca="1" si="18"/>
        <v>#N/A</v>
      </c>
      <c r="AW56" s="276" t="e">
        <f t="shared" ca="1" si="19"/>
        <v>#N/A</v>
      </c>
      <c r="AX56" s="276" t="e">
        <f t="shared" ca="1" si="20"/>
        <v>#N/A</v>
      </c>
      <c r="AY56" s="276" t="b">
        <f t="shared" ca="1" si="21"/>
        <v>1</v>
      </c>
      <c r="AZ56" s="276" t="str">
        <f t="shared" si="22"/>
        <v/>
      </c>
      <c r="BA56" s="276" t="str">
        <f t="shared" si="23"/>
        <v/>
      </c>
      <c r="BB56" s="276" t="str">
        <f t="shared" si="24"/>
        <v/>
      </c>
      <c r="BC56" s="276" t="str">
        <f t="shared" si="25"/>
        <v/>
      </c>
      <c r="BD56" s="276" t="str">
        <f t="shared" si="26"/>
        <v/>
      </c>
      <c r="BE56" s="276" t="str">
        <f t="shared" si="27"/>
        <v/>
      </c>
      <c r="BF56" s="276" t="str">
        <f t="shared" si="28"/>
        <v/>
      </c>
      <c r="BG56" s="276" t="str">
        <f t="shared" si="29"/>
        <v/>
      </c>
      <c r="BH56" s="276" t="str">
        <f t="shared" si="30"/>
        <v/>
      </c>
      <c r="BI56" s="276" t="str">
        <f t="shared" si="31"/>
        <v/>
      </c>
      <c r="BJ56" s="276" t="str">
        <f t="shared" si="32"/>
        <v/>
      </c>
      <c r="BK56" s="276" t="str">
        <f t="shared" si="33"/>
        <v/>
      </c>
      <c r="BL56" s="276" t="str">
        <f t="shared" si="34"/>
        <v/>
      </c>
      <c r="BM56" s="283" t="str">
        <f t="shared" ca="1" si="35"/>
        <v/>
      </c>
      <c r="BN56" s="276" t="str">
        <f t="shared" si="36"/>
        <v/>
      </c>
      <c r="BO56" s="276" t="str">
        <f t="shared" si="37"/>
        <v/>
      </c>
      <c r="BP56" s="276" t="str">
        <f t="shared" si="38"/>
        <v/>
      </c>
      <c r="BQ56" s="276" t="str">
        <f t="shared" si="39"/>
        <v/>
      </c>
      <c r="BR56" s="276" t="str">
        <f t="shared" si="40"/>
        <v/>
      </c>
      <c r="BS56" s="276" t="str">
        <f t="shared" si="41"/>
        <v/>
      </c>
      <c r="BT56" s="276" t="str">
        <f t="shared" si="42"/>
        <v/>
      </c>
      <c r="BU56" s="276" t="str">
        <f t="shared" si="43"/>
        <v/>
      </c>
      <c r="BV56" s="276" t="str">
        <f t="shared" si="44"/>
        <v/>
      </c>
      <c r="BW56" s="276" t="str">
        <f t="shared" si="45"/>
        <v/>
      </c>
      <c r="BX56" s="276" t="str">
        <f t="shared" si="46"/>
        <v/>
      </c>
      <c r="BY56" s="276" t="str">
        <f t="shared" si="47"/>
        <v/>
      </c>
      <c r="BZ56" s="276" t="str">
        <f t="shared" si="48"/>
        <v/>
      </c>
      <c r="CA56" s="276" t="str">
        <f t="shared" si="49"/>
        <v/>
      </c>
      <c r="CB56" s="276" t="str">
        <f t="shared" si="50"/>
        <v/>
      </c>
      <c r="CC56" s="276" t="str">
        <f t="shared" si="51"/>
        <v/>
      </c>
      <c r="CD56" s="276" t="str">
        <f t="shared" si="52"/>
        <v/>
      </c>
      <c r="CE56" s="276" t="str">
        <f t="shared" si="53"/>
        <v/>
      </c>
      <c r="CF56" s="276" t="str">
        <f t="shared" si="54"/>
        <v/>
      </c>
      <c r="CG56" s="276" t="str">
        <f t="shared" si="55"/>
        <v/>
      </c>
      <c r="CH56" s="276" t="str">
        <f t="shared" si="56"/>
        <v/>
      </c>
      <c r="CI56" s="276" t="str">
        <f t="shared" si="57"/>
        <v/>
      </c>
      <c r="CJ56" s="276" t="str">
        <f t="shared" si="58"/>
        <v/>
      </c>
      <c r="CK56" s="276" t="str">
        <f t="shared" si="59"/>
        <v/>
      </c>
      <c r="CL56" s="276" t="str">
        <f t="shared" ca="1" si="60"/>
        <v/>
      </c>
      <c r="CM56" s="276" t="str">
        <f t="shared" si="61"/>
        <v/>
      </c>
      <c r="CN56" s="276" t="str">
        <f t="shared" si="62"/>
        <v/>
      </c>
      <c r="CO56" s="276" t="str">
        <f t="shared" si="63"/>
        <v/>
      </c>
      <c r="CP56" s="276" t="str">
        <f t="shared" si="64"/>
        <v>Ref_DD_DistanceUnit</v>
      </c>
      <c r="CQ56" s="276" t="str">
        <f t="shared" ca="1" si="65"/>
        <v/>
      </c>
      <c r="CR56" s="311">
        <f t="shared" si="66"/>
        <v>0</v>
      </c>
      <c r="CS56" s="187"/>
      <c r="CT56" s="187"/>
      <c r="CU56" s="187"/>
      <c r="CV56" s="187"/>
      <c r="CW56" s="187"/>
      <c r="CX56" s="187"/>
      <c r="CY56" s="187"/>
      <c r="CZ56" s="187"/>
      <c r="DA56" s="187"/>
      <c r="DB56" s="187"/>
      <c r="DC56" s="187"/>
      <c r="DD56" s="187"/>
      <c r="DE56" s="187"/>
      <c r="DF56" s="187"/>
      <c r="DG56" s="187"/>
      <c r="DH56" s="187"/>
      <c r="DI56" s="187"/>
      <c r="DJ56" s="187"/>
      <c r="DK56" s="187"/>
      <c r="DL56" s="187"/>
      <c r="DM56" s="199"/>
      <c r="DN56" s="199"/>
      <c r="DO56" s="313"/>
    </row>
    <row r="57" spans="1:119" s="227" customFormat="1" ht="18" hidden="1" customHeight="1">
      <c r="A57" s="187"/>
      <c r="B57" s="285"/>
      <c r="C57" s="295"/>
      <c r="D57" s="271" t="s">
        <v>77</v>
      </c>
      <c r="E57" s="271" t="s">
        <v>105</v>
      </c>
      <c r="F57" s="277"/>
      <c r="G57" s="277"/>
      <c r="H57" s="277"/>
      <c r="I57" s="278"/>
      <c r="J57" s="278"/>
      <c r="K57" s="278"/>
      <c r="L57" s="277"/>
      <c r="M57" s="277"/>
      <c r="N57" s="278"/>
      <c r="O57" s="277"/>
      <c r="P57" s="279"/>
      <c r="Q57" s="280" t="str">
        <f t="shared" ca="1" si="72"/>
        <v/>
      </c>
      <c r="R57" s="280" t="str">
        <f t="shared" ca="1" si="73"/>
        <v/>
      </c>
      <c r="S57" s="280" t="str">
        <f t="shared" ca="1" si="74"/>
        <v/>
      </c>
      <c r="T57" s="280" t="str">
        <f t="shared" ca="1" si="75"/>
        <v/>
      </c>
      <c r="U57" s="296" t="str">
        <f t="shared" ca="1" si="76"/>
        <v/>
      </c>
      <c r="V57" s="286" t="e">
        <f t="shared" ca="1" si="0"/>
        <v>#N/A</v>
      </c>
      <c r="W57" s="281" t="e">
        <f t="shared" ca="1" si="1"/>
        <v>#N/A</v>
      </c>
      <c r="X57" s="281" t="e">
        <f t="shared" ca="1" si="2"/>
        <v>#N/A</v>
      </c>
      <c r="Y57" s="281" t="e">
        <f t="shared" ca="1" si="3"/>
        <v>#N/A</v>
      </c>
      <c r="Z57" s="281" t="e">
        <f t="shared" ca="1" si="4"/>
        <v>#N/A</v>
      </c>
      <c r="AA57" s="281" t="e">
        <f t="shared" ca="1" si="5"/>
        <v>#N/A</v>
      </c>
      <c r="AB57" s="281" t="e">
        <f t="shared" ca="1" si="6"/>
        <v>#N/A</v>
      </c>
      <c r="AC57" s="281" t="e">
        <f t="shared" ca="1" si="7"/>
        <v>#N/A</v>
      </c>
      <c r="AD57" s="281" t="e">
        <f t="shared" ca="1" si="8"/>
        <v>#N/A</v>
      </c>
      <c r="AE57" s="281" t="e">
        <f t="shared" ca="1" si="9"/>
        <v>#N/A</v>
      </c>
      <c r="AF57" s="281" t="e">
        <f t="shared" ca="1" si="10"/>
        <v>#N/A</v>
      </c>
      <c r="AG57" s="281" t="e">
        <f t="shared" ca="1" si="11"/>
        <v>#N/A</v>
      </c>
      <c r="AH57" s="281" t="e">
        <f t="array" aca="1" ref="AH57" ca="1">INDEX(Ref_Master_Unit_Table,MATCH($W57,REF_To_Unit,0),MATCH('Reference - Lookup and Unit'!$A$11,Ref_From_Units,0))</f>
        <v>#N/A</v>
      </c>
      <c r="AI57" s="281" t="e">
        <f t="array" aca="1" ref="AI57" ca="1">INDEX(Ref_Master_Unit_Table,MATCH(IF(AND($D57="UK",$G57="Vehicle Distance (e.g. Road Transport)"),$L57,IF(ISBLANK($O57),$L57,$O57)),Ref_From_Units,0),MATCH($X57,REF_To_Unit,0))</f>
        <v>#N/A</v>
      </c>
      <c r="AJ57" s="281" t="e">
        <f t="array" aca="1" ref="AJ57" ca="1">INDEX(Ref_Master_Unit_Table,MATCH($Z57,REF_To_Unit,0),MATCH('Reference - Lookup and Unit'!$A$11,Ref_From_Units,0))</f>
        <v>#N/A</v>
      </c>
      <c r="AK57" s="281" t="e">
        <f t="array" aca="1" ref="AK57" ca="1">INDEX(Ref_Master_Unit_Table,MATCH(IF(AND($D57="UK",$G57="Vehicle Distance (e.g. Road Transport)"),$L57,IF(ISBLANK($O57),$L57,$O57)),Ref_From_Units,0),MATCH($AA57,REF_To_Unit,0))</f>
        <v>#N/A</v>
      </c>
      <c r="AL57" s="281" t="e">
        <f t="array" aca="1" ref="AL57" ca="1">INDEX(Ref_Master_Unit_Table,MATCH($AC57,REF_To_Unit,0),MATCH('Reference - Lookup and Unit'!$A$11,Ref_From_Units,0))</f>
        <v>#N/A</v>
      </c>
      <c r="AM57" s="281" t="e">
        <f t="array" aca="1" ref="AM57" ca="1">INDEX(Ref_Master_Unit_Table,MATCH(IF(OR($G57="Fuel Use",$G57="Custom Fuel"),$O57,$L57),Ref_From_Units,0),MATCH($AD57,REF_To_Unit,0))</f>
        <v>#N/A</v>
      </c>
      <c r="AN57" s="281" t="e">
        <f t="array" aca="1" ref="AN57" ca="1">INDEX(Ref_Master_Unit_Table,MATCH($AF57,REF_To_Unit,0),MATCH('Reference - Lookup and Unit'!$A$11,Ref_From_Units,0))</f>
        <v>#N/A</v>
      </c>
      <c r="AO57" s="281" t="e">
        <f t="array" aca="1" ref="AO57" ca="1">INDEX(Ref_Master_Unit_Table,MATCH(IF(OR($G57="Fuel Use",$G57="Custom Fuel"),$O57,$L57),Ref_From_Units,0),MATCH($AD57,REF_To_Unit,0))</f>
        <v>#N/A</v>
      </c>
      <c r="AP57" s="281">
        <f t="shared" ca="1" si="12"/>
        <v>1</v>
      </c>
      <c r="AQ57" s="282">
        <f t="shared" ca="1" si="13"/>
        <v>28</v>
      </c>
      <c r="AR57" s="282">
        <f t="shared" ca="1" si="14"/>
        <v>265</v>
      </c>
      <c r="AS57" s="282">
        <f t="shared" ca="1" si="15"/>
        <v>1</v>
      </c>
      <c r="AT57" s="276" t="str">
        <f t="shared" si="16"/>
        <v>Ref_DD_vehicle_Passenger_US_Road</v>
      </c>
      <c r="AU57" s="276" t="e">
        <f t="shared" ca="1" si="17"/>
        <v>#N/A</v>
      </c>
      <c r="AV57" s="276" t="e">
        <f t="shared" ca="1" si="18"/>
        <v>#N/A</v>
      </c>
      <c r="AW57" s="276" t="e">
        <f t="shared" ca="1" si="19"/>
        <v>#N/A</v>
      </c>
      <c r="AX57" s="276" t="e">
        <f t="shared" ca="1" si="20"/>
        <v>#N/A</v>
      </c>
      <c r="AY57" s="276" t="b">
        <f t="shared" ca="1" si="21"/>
        <v>1</v>
      </c>
      <c r="AZ57" s="276" t="str">
        <f t="shared" si="22"/>
        <v/>
      </c>
      <c r="BA57" s="276" t="str">
        <f t="shared" si="23"/>
        <v/>
      </c>
      <c r="BB57" s="276" t="str">
        <f t="shared" si="24"/>
        <v/>
      </c>
      <c r="BC57" s="276" t="str">
        <f t="shared" si="25"/>
        <v/>
      </c>
      <c r="BD57" s="276" t="str">
        <f t="shared" si="26"/>
        <v/>
      </c>
      <c r="BE57" s="276" t="str">
        <f t="shared" si="27"/>
        <v/>
      </c>
      <c r="BF57" s="276" t="str">
        <f t="shared" si="28"/>
        <v/>
      </c>
      <c r="BG57" s="276" t="str">
        <f t="shared" si="29"/>
        <v/>
      </c>
      <c r="BH57" s="276" t="str">
        <f t="shared" si="30"/>
        <v/>
      </c>
      <c r="BI57" s="276" t="str">
        <f t="shared" si="31"/>
        <v/>
      </c>
      <c r="BJ57" s="276" t="str">
        <f t="shared" si="32"/>
        <v/>
      </c>
      <c r="BK57" s="276" t="str">
        <f t="shared" si="33"/>
        <v/>
      </c>
      <c r="BL57" s="276" t="str">
        <f t="shared" si="34"/>
        <v/>
      </c>
      <c r="BM57" s="283" t="str">
        <f t="shared" ca="1" si="35"/>
        <v/>
      </c>
      <c r="BN57" s="276" t="str">
        <f t="shared" si="36"/>
        <v/>
      </c>
      <c r="BO57" s="276" t="str">
        <f t="shared" si="37"/>
        <v/>
      </c>
      <c r="BP57" s="276" t="str">
        <f t="shared" si="38"/>
        <v/>
      </c>
      <c r="BQ57" s="276" t="str">
        <f t="shared" si="39"/>
        <v/>
      </c>
      <c r="BR57" s="276" t="str">
        <f t="shared" si="40"/>
        <v/>
      </c>
      <c r="BS57" s="276" t="str">
        <f t="shared" si="41"/>
        <v/>
      </c>
      <c r="BT57" s="276" t="str">
        <f t="shared" si="42"/>
        <v/>
      </c>
      <c r="BU57" s="276" t="str">
        <f t="shared" si="43"/>
        <v/>
      </c>
      <c r="BV57" s="276" t="str">
        <f t="shared" si="44"/>
        <v/>
      </c>
      <c r="BW57" s="276" t="str">
        <f t="shared" si="45"/>
        <v/>
      </c>
      <c r="BX57" s="276" t="str">
        <f t="shared" si="46"/>
        <v/>
      </c>
      <c r="BY57" s="276" t="str">
        <f t="shared" si="47"/>
        <v/>
      </c>
      <c r="BZ57" s="276" t="str">
        <f t="shared" si="48"/>
        <v/>
      </c>
      <c r="CA57" s="276" t="str">
        <f t="shared" si="49"/>
        <v/>
      </c>
      <c r="CB57" s="276" t="str">
        <f t="shared" si="50"/>
        <v/>
      </c>
      <c r="CC57" s="276" t="str">
        <f t="shared" si="51"/>
        <v/>
      </c>
      <c r="CD57" s="276" t="str">
        <f t="shared" si="52"/>
        <v/>
      </c>
      <c r="CE57" s="276" t="str">
        <f t="shared" si="53"/>
        <v/>
      </c>
      <c r="CF57" s="276" t="str">
        <f t="shared" si="54"/>
        <v/>
      </c>
      <c r="CG57" s="276" t="str">
        <f t="shared" si="55"/>
        <v/>
      </c>
      <c r="CH57" s="276" t="str">
        <f t="shared" si="56"/>
        <v/>
      </c>
      <c r="CI57" s="276" t="str">
        <f t="shared" si="57"/>
        <v/>
      </c>
      <c r="CJ57" s="276" t="str">
        <f t="shared" si="58"/>
        <v/>
      </c>
      <c r="CK57" s="276" t="str">
        <f t="shared" si="59"/>
        <v/>
      </c>
      <c r="CL57" s="276" t="str">
        <f t="shared" ca="1" si="60"/>
        <v/>
      </c>
      <c r="CM57" s="276" t="str">
        <f t="shared" si="61"/>
        <v/>
      </c>
      <c r="CN57" s="276" t="str">
        <f t="shared" si="62"/>
        <v/>
      </c>
      <c r="CO57" s="276" t="str">
        <f t="shared" si="63"/>
        <v/>
      </c>
      <c r="CP57" s="276" t="str">
        <f t="shared" si="64"/>
        <v>Ref_DD_DistanceUnit</v>
      </c>
      <c r="CQ57" s="276" t="str">
        <f t="shared" ca="1" si="65"/>
        <v/>
      </c>
      <c r="CR57" s="311">
        <f t="shared" si="66"/>
        <v>0</v>
      </c>
      <c r="CS57" s="187"/>
      <c r="CT57" s="187"/>
      <c r="CU57" s="187"/>
      <c r="CV57" s="187"/>
      <c r="CW57" s="187"/>
      <c r="CX57" s="187"/>
      <c r="CY57" s="187"/>
      <c r="CZ57" s="187"/>
      <c r="DA57" s="187"/>
      <c r="DB57" s="187"/>
      <c r="DC57" s="187"/>
      <c r="DD57" s="187"/>
      <c r="DE57" s="187"/>
      <c r="DF57" s="187"/>
      <c r="DG57" s="187"/>
      <c r="DH57" s="187"/>
      <c r="DI57" s="187"/>
      <c r="DJ57" s="187"/>
      <c r="DK57" s="187"/>
      <c r="DL57" s="187"/>
      <c r="DM57" s="199"/>
      <c r="DN57" s="199"/>
      <c r="DO57" s="313"/>
    </row>
    <row r="58" spans="1:119" s="227" customFormat="1" ht="18" hidden="1" customHeight="1">
      <c r="A58" s="187"/>
      <c r="B58" s="285"/>
      <c r="C58" s="295"/>
      <c r="D58" s="271" t="s">
        <v>77</v>
      </c>
      <c r="E58" s="271" t="s">
        <v>105</v>
      </c>
      <c r="F58" s="277"/>
      <c r="G58" s="277"/>
      <c r="H58" s="277"/>
      <c r="I58" s="278"/>
      <c r="J58" s="278"/>
      <c r="K58" s="278"/>
      <c r="L58" s="277"/>
      <c r="M58" s="277"/>
      <c r="N58" s="278"/>
      <c r="O58" s="277"/>
      <c r="P58" s="279"/>
      <c r="Q58" s="280" t="str">
        <f t="shared" ca="1" si="72"/>
        <v/>
      </c>
      <c r="R58" s="280" t="str">
        <f t="shared" ca="1" si="73"/>
        <v/>
      </c>
      <c r="S58" s="280" t="str">
        <f t="shared" ca="1" si="74"/>
        <v/>
      </c>
      <c r="T58" s="280" t="str">
        <f t="shared" ca="1" si="75"/>
        <v/>
      </c>
      <c r="U58" s="296" t="str">
        <f t="shared" ca="1" si="76"/>
        <v/>
      </c>
      <c r="V58" s="286" t="e">
        <f t="shared" ca="1" si="0"/>
        <v>#N/A</v>
      </c>
      <c r="W58" s="281" t="e">
        <f t="shared" ca="1" si="1"/>
        <v>#N/A</v>
      </c>
      <c r="X58" s="281" t="e">
        <f t="shared" ca="1" si="2"/>
        <v>#N/A</v>
      </c>
      <c r="Y58" s="281" t="e">
        <f t="shared" ca="1" si="3"/>
        <v>#N/A</v>
      </c>
      <c r="Z58" s="281" t="e">
        <f t="shared" ca="1" si="4"/>
        <v>#N/A</v>
      </c>
      <c r="AA58" s="281" t="e">
        <f t="shared" ca="1" si="5"/>
        <v>#N/A</v>
      </c>
      <c r="AB58" s="281" t="e">
        <f t="shared" ca="1" si="6"/>
        <v>#N/A</v>
      </c>
      <c r="AC58" s="281" t="e">
        <f t="shared" ca="1" si="7"/>
        <v>#N/A</v>
      </c>
      <c r="AD58" s="281" t="e">
        <f t="shared" ca="1" si="8"/>
        <v>#N/A</v>
      </c>
      <c r="AE58" s="281" t="e">
        <f t="shared" ca="1" si="9"/>
        <v>#N/A</v>
      </c>
      <c r="AF58" s="281" t="e">
        <f t="shared" ca="1" si="10"/>
        <v>#N/A</v>
      </c>
      <c r="AG58" s="281" t="e">
        <f t="shared" ca="1" si="11"/>
        <v>#N/A</v>
      </c>
      <c r="AH58" s="281" t="e">
        <f t="array" aca="1" ref="AH58" ca="1">INDEX(Ref_Master_Unit_Table,MATCH($W58,REF_To_Unit,0),MATCH('Reference - Lookup and Unit'!$A$11,Ref_From_Units,0))</f>
        <v>#N/A</v>
      </c>
      <c r="AI58" s="281" t="e">
        <f t="array" aca="1" ref="AI58" ca="1">INDEX(Ref_Master_Unit_Table,MATCH(IF(AND($D58="UK",$G58="Vehicle Distance (e.g. Road Transport)"),$L58,IF(ISBLANK($O58),$L58,$O58)),Ref_From_Units,0),MATCH($X58,REF_To_Unit,0))</f>
        <v>#N/A</v>
      </c>
      <c r="AJ58" s="281" t="e">
        <f t="array" aca="1" ref="AJ58" ca="1">INDEX(Ref_Master_Unit_Table,MATCH($Z58,REF_To_Unit,0),MATCH('Reference - Lookup and Unit'!$A$11,Ref_From_Units,0))</f>
        <v>#N/A</v>
      </c>
      <c r="AK58" s="281" t="e">
        <f t="array" aca="1" ref="AK58" ca="1">INDEX(Ref_Master_Unit_Table,MATCH(IF(AND($D58="UK",$G58="Vehicle Distance (e.g. Road Transport)"),$L58,IF(ISBLANK($O58),$L58,$O58)),Ref_From_Units,0),MATCH($AA58,REF_To_Unit,0))</f>
        <v>#N/A</v>
      </c>
      <c r="AL58" s="281" t="e">
        <f t="array" aca="1" ref="AL58" ca="1">INDEX(Ref_Master_Unit_Table,MATCH($AC58,REF_To_Unit,0),MATCH('Reference - Lookup and Unit'!$A$11,Ref_From_Units,0))</f>
        <v>#N/A</v>
      </c>
      <c r="AM58" s="281" t="e">
        <f t="array" aca="1" ref="AM58" ca="1">INDEX(Ref_Master_Unit_Table,MATCH(IF(OR($G58="Fuel Use",$G58="Custom Fuel"),$O58,$L58),Ref_From_Units,0),MATCH($AD58,REF_To_Unit,0))</f>
        <v>#N/A</v>
      </c>
      <c r="AN58" s="281" t="e">
        <f t="array" aca="1" ref="AN58" ca="1">INDEX(Ref_Master_Unit_Table,MATCH($AF58,REF_To_Unit,0),MATCH('Reference - Lookup and Unit'!$A$11,Ref_From_Units,0))</f>
        <v>#N/A</v>
      </c>
      <c r="AO58" s="281" t="e">
        <f t="array" aca="1" ref="AO58" ca="1">INDEX(Ref_Master_Unit_Table,MATCH(IF(OR($G58="Fuel Use",$G58="Custom Fuel"),$O58,$L58),Ref_From_Units,0),MATCH($AD58,REF_To_Unit,0))</f>
        <v>#N/A</v>
      </c>
      <c r="AP58" s="281">
        <f t="shared" ca="1" si="12"/>
        <v>1</v>
      </c>
      <c r="AQ58" s="282">
        <f t="shared" ca="1" si="13"/>
        <v>28</v>
      </c>
      <c r="AR58" s="282">
        <f t="shared" ca="1" si="14"/>
        <v>265</v>
      </c>
      <c r="AS58" s="282">
        <f t="shared" ca="1" si="15"/>
        <v>1</v>
      </c>
      <c r="AT58" s="276" t="str">
        <f t="shared" si="16"/>
        <v>Ref_DD_vehicle_Passenger_US_Road</v>
      </c>
      <c r="AU58" s="276" t="e">
        <f t="shared" ca="1" si="17"/>
        <v>#N/A</v>
      </c>
      <c r="AV58" s="276" t="e">
        <f t="shared" ca="1" si="18"/>
        <v>#N/A</v>
      </c>
      <c r="AW58" s="276" t="e">
        <f t="shared" ca="1" si="19"/>
        <v>#N/A</v>
      </c>
      <c r="AX58" s="276" t="e">
        <f t="shared" ca="1" si="20"/>
        <v>#N/A</v>
      </c>
      <c r="AY58" s="276" t="b">
        <f t="shared" ca="1" si="21"/>
        <v>1</v>
      </c>
      <c r="AZ58" s="276" t="str">
        <f t="shared" si="22"/>
        <v/>
      </c>
      <c r="BA58" s="276" t="str">
        <f t="shared" si="23"/>
        <v/>
      </c>
      <c r="BB58" s="276" t="str">
        <f t="shared" si="24"/>
        <v/>
      </c>
      <c r="BC58" s="276" t="str">
        <f t="shared" si="25"/>
        <v/>
      </c>
      <c r="BD58" s="276" t="str">
        <f t="shared" si="26"/>
        <v/>
      </c>
      <c r="BE58" s="276" t="str">
        <f t="shared" si="27"/>
        <v/>
      </c>
      <c r="BF58" s="276" t="str">
        <f t="shared" si="28"/>
        <v/>
      </c>
      <c r="BG58" s="276" t="str">
        <f t="shared" si="29"/>
        <v/>
      </c>
      <c r="BH58" s="276" t="str">
        <f t="shared" si="30"/>
        <v/>
      </c>
      <c r="BI58" s="276" t="str">
        <f t="shared" si="31"/>
        <v/>
      </c>
      <c r="BJ58" s="276" t="str">
        <f t="shared" si="32"/>
        <v/>
      </c>
      <c r="BK58" s="276" t="str">
        <f t="shared" si="33"/>
        <v/>
      </c>
      <c r="BL58" s="276" t="str">
        <f t="shared" si="34"/>
        <v/>
      </c>
      <c r="BM58" s="283" t="str">
        <f t="shared" ca="1" si="35"/>
        <v/>
      </c>
      <c r="BN58" s="276" t="str">
        <f t="shared" si="36"/>
        <v/>
      </c>
      <c r="BO58" s="276" t="str">
        <f t="shared" si="37"/>
        <v/>
      </c>
      <c r="BP58" s="276" t="str">
        <f t="shared" si="38"/>
        <v/>
      </c>
      <c r="BQ58" s="276" t="str">
        <f t="shared" si="39"/>
        <v/>
      </c>
      <c r="BR58" s="276" t="str">
        <f t="shared" si="40"/>
        <v/>
      </c>
      <c r="BS58" s="276" t="str">
        <f t="shared" si="41"/>
        <v/>
      </c>
      <c r="BT58" s="276" t="str">
        <f t="shared" si="42"/>
        <v/>
      </c>
      <c r="BU58" s="276" t="str">
        <f t="shared" si="43"/>
        <v/>
      </c>
      <c r="BV58" s="276" t="str">
        <f t="shared" si="44"/>
        <v/>
      </c>
      <c r="BW58" s="276" t="str">
        <f t="shared" si="45"/>
        <v/>
      </c>
      <c r="BX58" s="276" t="str">
        <f t="shared" si="46"/>
        <v/>
      </c>
      <c r="BY58" s="276" t="str">
        <f t="shared" si="47"/>
        <v/>
      </c>
      <c r="BZ58" s="276" t="str">
        <f t="shared" si="48"/>
        <v/>
      </c>
      <c r="CA58" s="276" t="str">
        <f t="shared" si="49"/>
        <v/>
      </c>
      <c r="CB58" s="276" t="str">
        <f t="shared" si="50"/>
        <v/>
      </c>
      <c r="CC58" s="276" t="str">
        <f t="shared" si="51"/>
        <v/>
      </c>
      <c r="CD58" s="276" t="str">
        <f t="shared" si="52"/>
        <v/>
      </c>
      <c r="CE58" s="276" t="str">
        <f t="shared" si="53"/>
        <v/>
      </c>
      <c r="CF58" s="276" t="str">
        <f t="shared" si="54"/>
        <v/>
      </c>
      <c r="CG58" s="276" t="str">
        <f t="shared" si="55"/>
        <v/>
      </c>
      <c r="CH58" s="276" t="str">
        <f t="shared" si="56"/>
        <v/>
      </c>
      <c r="CI58" s="276" t="str">
        <f t="shared" si="57"/>
        <v/>
      </c>
      <c r="CJ58" s="276" t="str">
        <f t="shared" si="58"/>
        <v/>
      </c>
      <c r="CK58" s="276" t="str">
        <f t="shared" si="59"/>
        <v/>
      </c>
      <c r="CL58" s="276" t="str">
        <f t="shared" ca="1" si="60"/>
        <v/>
      </c>
      <c r="CM58" s="276" t="str">
        <f t="shared" si="61"/>
        <v/>
      </c>
      <c r="CN58" s="276" t="str">
        <f t="shared" si="62"/>
        <v/>
      </c>
      <c r="CO58" s="276" t="str">
        <f t="shared" si="63"/>
        <v/>
      </c>
      <c r="CP58" s="276" t="str">
        <f t="shared" si="64"/>
        <v>Ref_DD_DistanceUnit</v>
      </c>
      <c r="CQ58" s="276" t="str">
        <f t="shared" ca="1" si="65"/>
        <v/>
      </c>
      <c r="CR58" s="311">
        <f t="shared" si="66"/>
        <v>0</v>
      </c>
      <c r="CS58" s="187"/>
      <c r="CT58" s="187"/>
      <c r="CU58" s="187"/>
      <c r="CV58" s="187"/>
      <c r="CW58" s="187"/>
      <c r="CX58" s="187"/>
      <c r="CY58" s="187"/>
      <c r="CZ58" s="187"/>
      <c r="DA58" s="187"/>
      <c r="DB58" s="187"/>
      <c r="DC58" s="187"/>
      <c r="DD58" s="187"/>
      <c r="DE58" s="187"/>
      <c r="DF58" s="187"/>
      <c r="DG58" s="187"/>
      <c r="DH58" s="187"/>
      <c r="DI58" s="187"/>
      <c r="DJ58" s="187"/>
      <c r="DK58" s="187"/>
      <c r="DL58" s="187"/>
      <c r="DM58" s="199"/>
      <c r="DN58" s="199"/>
      <c r="DO58" s="313"/>
    </row>
    <row r="59" spans="1:119" s="227" customFormat="1" ht="18" hidden="1" customHeight="1">
      <c r="A59" s="187"/>
      <c r="B59" s="285"/>
      <c r="C59" s="295"/>
      <c r="D59" s="271" t="s">
        <v>77</v>
      </c>
      <c r="E59" s="271" t="s">
        <v>105</v>
      </c>
      <c r="F59" s="277"/>
      <c r="G59" s="277"/>
      <c r="H59" s="277"/>
      <c r="I59" s="278"/>
      <c r="J59" s="278"/>
      <c r="K59" s="278"/>
      <c r="L59" s="277"/>
      <c r="M59" s="277"/>
      <c r="N59" s="278"/>
      <c r="O59" s="277"/>
      <c r="P59" s="279"/>
      <c r="Q59" s="280" t="str">
        <f t="shared" ca="1" si="72"/>
        <v/>
      </c>
      <c r="R59" s="280" t="str">
        <f t="shared" ca="1" si="73"/>
        <v/>
      </c>
      <c r="S59" s="280" t="str">
        <f t="shared" ca="1" si="74"/>
        <v/>
      </c>
      <c r="T59" s="280" t="str">
        <f t="shared" ca="1" si="75"/>
        <v/>
      </c>
      <c r="U59" s="296" t="str">
        <f t="shared" ca="1" si="76"/>
        <v/>
      </c>
      <c r="V59" s="286" t="e">
        <f t="shared" ca="1" si="0"/>
        <v>#N/A</v>
      </c>
      <c r="W59" s="281" t="e">
        <f t="shared" ca="1" si="1"/>
        <v>#N/A</v>
      </c>
      <c r="X59" s="281" t="e">
        <f t="shared" ca="1" si="2"/>
        <v>#N/A</v>
      </c>
      <c r="Y59" s="281" t="e">
        <f t="shared" ca="1" si="3"/>
        <v>#N/A</v>
      </c>
      <c r="Z59" s="281" t="e">
        <f t="shared" ca="1" si="4"/>
        <v>#N/A</v>
      </c>
      <c r="AA59" s="281" t="e">
        <f t="shared" ca="1" si="5"/>
        <v>#N/A</v>
      </c>
      <c r="AB59" s="281" t="e">
        <f t="shared" ca="1" si="6"/>
        <v>#N/A</v>
      </c>
      <c r="AC59" s="281" t="e">
        <f t="shared" ca="1" si="7"/>
        <v>#N/A</v>
      </c>
      <c r="AD59" s="281" t="e">
        <f t="shared" ca="1" si="8"/>
        <v>#N/A</v>
      </c>
      <c r="AE59" s="281" t="e">
        <f t="shared" ca="1" si="9"/>
        <v>#N/A</v>
      </c>
      <c r="AF59" s="281" t="e">
        <f t="shared" ca="1" si="10"/>
        <v>#N/A</v>
      </c>
      <c r="AG59" s="281" t="e">
        <f t="shared" ca="1" si="11"/>
        <v>#N/A</v>
      </c>
      <c r="AH59" s="281" t="e">
        <f t="array" aca="1" ref="AH59" ca="1">INDEX(Ref_Master_Unit_Table,MATCH($W59,REF_To_Unit,0),MATCH('Reference - Lookup and Unit'!$A$11,Ref_From_Units,0))</f>
        <v>#N/A</v>
      </c>
      <c r="AI59" s="281" t="e">
        <f t="array" aca="1" ref="AI59" ca="1">INDEX(Ref_Master_Unit_Table,MATCH(IF(AND($D59="UK",$G59="Vehicle Distance (e.g. Road Transport)"),$L59,IF(ISBLANK($O59),$L59,$O59)),Ref_From_Units,0),MATCH($X59,REF_To_Unit,0))</f>
        <v>#N/A</v>
      </c>
      <c r="AJ59" s="281" t="e">
        <f t="array" aca="1" ref="AJ59" ca="1">INDEX(Ref_Master_Unit_Table,MATCH($Z59,REF_To_Unit,0),MATCH('Reference - Lookup and Unit'!$A$11,Ref_From_Units,0))</f>
        <v>#N/A</v>
      </c>
      <c r="AK59" s="281" t="e">
        <f t="array" aca="1" ref="AK59" ca="1">INDEX(Ref_Master_Unit_Table,MATCH(IF(AND($D59="UK",$G59="Vehicle Distance (e.g. Road Transport)"),$L59,IF(ISBLANK($O59),$L59,$O59)),Ref_From_Units,0),MATCH($AA59,REF_To_Unit,0))</f>
        <v>#N/A</v>
      </c>
      <c r="AL59" s="281" t="e">
        <f t="array" aca="1" ref="AL59" ca="1">INDEX(Ref_Master_Unit_Table,MATCH($AC59,REF_To_Unit,0),MATCH('Reference - Lookup and Unit'!$A$11,Ref_From_Units,0))</f>
        <v>#N/A</v>
      </c>
      <c r="AM59" s="281" t="e">
        <f t="array" aca="1" ref="AM59" ca="1">INDEX(Ref_Master_Unit_Table,MATCH(IF(OR($G59="Fuel Use",$G59="Custom Fuel"),$O59,$L59),Ref_From_Units,0),MATCH($AD59,REF_To_Unit,0))</f>
        <v>#N/A</v>
      </c>
      <c r="AN59" s="281" t="e">
        <f t="array" aca="1" ref="AN59" ca="1">INDEX(Ref_Master_Unit_Table,MATCH($AF59,REF_To_Unit,0),MATCH('Reference - Lookup and Unit'!$A$11,Ref_From_Units,0))</f>
        <v>#N/A</v>
      </c>
      <c r="AO59" s="281" t="e">
        <f t="array" aca="1" ref="AO59" ca="1">INDEX(Ref_Master_Unit_Table,MATCH(IF(OR($G59="Fuel Use",$G59="Custom Fuel"),$O59,$L59),Ref_From_Units,0),MATCH($AD59,REF_To_Unit,0))</f>
        <v>#N/A</v>
      </c>
      <c r="AP59" s="281">
        <f t="shared" ca="1" si="12"/>
        <v>1</v>
      </c>
      <c r="AQ59" s="282">
        <f t="shared" ca="1" si="13"/>
        <v>28</v>
      </c>
      <c r="AR59" s="282">
        <f t="shared" ca="1" si="14"/>
        <v>265</v>
      </c>
      <c r="AS59" s="282">
        <f t="shared" ca="1" si="15"/>
        <v>1</v>
      </c>
      <c r="AT59" s="276" t="str">
        <f t="shared" si="16"/>
        <v>Ref_DD_vehicle_Passenger_US_Road</v>
      </c>
      <c r="AU59" s="276" t="e">
        <f t="shared" ca="1" si="17"/>
        <v>#N/A</v>
      </c>
      <c r="AV59" s="276" t="e">
        <f t="shared" ca="1" si="18"/>
        <v>#N/A</v>
      </c>
      <c r="AW59" s="276" t="e">
        <f t="shared" ca="1" si="19"/>
        <v>#N/A</v>
      </c>
      <c r="AX59" s="276" t="e">
        <f t="shared" ca="1" si="20"/>
        <v>#N/A</v>
      </c>
      <c r="AY59" s="276" t="b">
        <f t="shared" ca="1" si="21"/>
        <v>1</v>
      </c>
      <c r="AZ59" s="276" t="str">
        <f t="shared" si="22"/>
        <v/>
      </c>
      <c r="BA59" s="276" t="str">
        <f t="shared" si="23"/>
        <v/>
      </c>
      <c r="BB59" s="276" t="str">
        <f t="shared" si="24"/>
        <v/>
      </c>
      <c r="BC59" s="276" t="str">
        <f t="shared" si="25"/>
        <v/>
      </c>
      <c r="BD59" s="276" t="str">
        <f t="shared" si="26"/>
        <v/>
      </c>
      <c r="BE59" s="276" t="str">
        <f t="shared" si="27"/>
        <v/>
      </c>
      <c r="BF59" s="276" t="str">
        <f t="shared" si="28"/>
        <v/>
      </c>
      <c r="BG59" s="276" t="str">
        <f t="shared" si="29"/>
        <v/>
      </c>
      <c r="BH59" s="276" t="str">
        <f t="shared" si="30"/>
        <v/>
      </c>
      <c r="BI59" s="276" t="str">
        <f t="shared" si="31"/>
        <v/>
      </c>
      <c r="BJ59" s="276" t="str">
        <f t="shared" si="32"/>
        <v/>
      </c>
      <c r="BK59" s="276" t="str">
        <f t="shared" si="33"/>
        <v/>
      </c>
      <c r="BL59" s="276" t="str">
        <f t="shared" si="34"/>
        <v/>
      </c>
      <c r="BM59" s="283" t="str">
        <f t="shared" ca="1" si="35"/>
        <v/>
      </c>
      <c r="BN59" s="276" t="str">
        <f t="shared" si="36"/>
        <v/>
      </c>
      <c r="BO59" s="276" t="str">
        <f t="shared" si="37"/>
        <v/>
      </c>
      <c r="BP59" s="276" t="str">
        <f t="shared" si="38"/>
        <v/>
      </c>
      <c r="BQ59" s="276" t="str">
        <f t="shared" si="39"/>
        <v/>
      </c>
      <c r="BR59" s="276" t="str">
        <f t="shared" si="40"/>
        <v/>
      </c>
      <c r="BS59" s="276" t="str">
        <f t="shared" si="41"/>
        <v/>
      </c>
      <c r="BT59" s="276" t="str">
        <f t="shared" si="42"/>
        <v/>
      </c>
      <c r="BU59" s="276" t="str">
        <f t="shared" si="43"/>
        <v/>
      </c>
      <c r="BV59" s="276" t="str">
        <f t="shared" si="44"/>
        <v/>
      </c>
      <c r="BW59" s="276" t="str">
        <f t="shared" si="45"/>
        <v/>
      </c>
      <c r="BX59" s="276" t="str">
        <f t="shared" si="46"/>
        <v/>
      </c>
      <c r="BY59" s="276" t="str">
        <f t="shared" si="47"/>
        <v/>
      </c>
      <c r="BZ59" s="276" t="str">
        <f t="shared" si="48"/>
        <v/>
      </c>
      <c r="CA59" s="276" t="str">
        <f t="shared" si="49"/>
        <v/>
      </c>
      <c r="CB59" s="276" t="str">
        <f t="shared" si="50"/>
        <v/>
      </c>
      <c r="CC59" s="276" t="str">
        <f t="shared" si="51"/>
        <v/>
      </c>
      <c r="CD59" s="276" t="str">
        <f t="shared" si="52"/>
        <v/>
      </c>
      <c r="CE59" s="276" t="str">
        <f t="shared" si="53"/>
        <v/>
      </c>
      <c r="CF59" s="276" t="str">
        <f t="shared" si="54"/>
        <v/>
      </c>
      <c r="CG59" s="276" t="str">
        <f t="shared" si="55"/>
        <v/>
      </c>
      <c r="CH59" s="276" t="str">
        <f t="shared" si="56"/>
        <v/>
      </c>
      <c r="CI59" s="276" t="str">
        <f t="shared" si="57"/>
        <v/>
      </c>
      <c r="CJ59" s="276" t="str">
        <f t="shared" si="58"/>
        <v/>
      </c>
      <c r="CK59" s="276" t="str">
        <f t="shared" si="59"/>
        <v/>
      </c>
      <c r="CL59" s="276" t="str">
        <f t="shared" ca="1" si="60"/>
        <v/>
      </c>
      <c r="CM59" s="276" t="str">
        <f t="shared" si="61"/>
        <v/>
      </c>
      <c r="CN59" s="276" t="str">
        <f t="shared" si="62"/>
        <v/>
      </c>
      <c r="CO59" s="276" t="str">
        <f t="shared" si="63"/>
        <v/>
      </c>
      <c r="CP59" s="276" t="str">
        <f t="shared" si="64"/>
        <v>Ref_DD_DistanceUnit</v>
      </c>
      <c r="CQ59" s="276" t="str">
        <f t="shared" ca="1" si="65"/>
        <v/>
      </c>
      <c r="CR59" s="311">
        <f t="shared" si="66"/>
        <v>0</v>
      </c>
      <c r="CS59" s="187"/>
      <c r="CT59" s="187"/>
      <c r="CU59" s="187"/>
      <c r="CV59" s="187"/>
      <c r="CW59" s="187"/>
      <c r="CX59" s="187"/>
      <c r="CY59" s="187"/>
      <c r="CZ59" s="187"/>
      <c r="DA59" s="187"/>
      <c r="DB59" s="187"/>
      <c r="DC59" s="187"/>
      <c r="DD59" s="187"/>
      <c r="DE59" s="187"/>
      <c r="DF59" s="187"/>
      <c r="DG59" s="187"/>
      <c r="DH59" s="187"/>
      <c r="DI59" s="187"/>
      <c r="DJ59" s="187"/>
      <c r="DK59" s="187"/>
      <c r="DL59" s="187"/>
      <c r="DM59" s="199"/>
      <c r="DN59" s="199"/>
      <c r="DO59" s="313"/>
    </row>
    <row r="60" spans="1:119" s="227" customFormat="1" ht="18" hidden="1" customHeight="1">
      <c r="A60" s="187"/>
      <c r="B60" s="285"/>
      <c r="C60" s="295"/>
      <c r="D60" s="271" t="s">
        <v>77</v>
      </c>
      <c r="E60" s="271" t="s">
        <v>105</v>
      </c>
      <c r="F60" s="277"/>
      <c r="G60" s="277"/>
      <c r="H60" s="277"/>
      <c r="I60" s="278"/>
      <c r="J60" s="278"/>
      <c r="K60" s="278"/>
      <c r="L60" s="277"/>
      <c r="M60" s="277"/>
      <c r="N60" s="278"/>
      <c r="O60" s="277"/>
      <c r="P60" s="279"/>
      <c r="Q60" s="280" t="str">
        <f t="shared" ca="1" si="72"/>
        <v/>
      </c>
      <c r="R60" s="280" t="str">
        <f t="shared" ca="1" si="73"/>
        <v/>
      </c>
      <c r="S60" s="280" t="str">
        <f t="shared" ca="1" si="74"/>
        <v/>
      </c>
      <c r="T60" s="280" t="str">
        <f t="shared" ca="1" si="75"/>
        <v/>
      </c>
      <c r="U60" s="296" t="str">
        <f t="shared" ca="1" si="76"/>
        <v/>
      </c>
      <c r="V60" s="286" t="e">
        <f t="shared" ca="1" si="0"/>
        <v>#N/A</v>
      </c>
      <c r="W60" s="281" t="e">
        <f t="shared" ca="1" si="1"/>
        <v>#N/A</v>
      </c>
      <c r="X60" s="281" t="e">
        <f t="shared" ca="1" si="2"/>
        <v>#N/A</v>
      </c>
      <c r="Y60" s="281" t="e">
        <f t="shared" ca="1" si="3"/>
        <v>#N/A</v>
      </c>
      <c r="Z60" s="281" t="e">
        <f t="shared" ca="1" si="4"/>
        <v>#N/A</v>
      </c>
      <c r="AA60" s="281" t="e">
        <f t="shared" ca="1" si="5"/>
        <v>#N/A</v>
      </c>
      <c r="AB60" s="281" t="e">
        <f t="shared" ca="1" si="6"/>
        <v>#N/A</v>
      </c>
      <c r="AC60" s="281" t="e">
        <f t="shared" ca="1" si="7"/>
        <v>#N/A</v>
      </c>
      <c r="AD60" s="281" t="e">
        <f t="shared" ca="1" si="8"/>
        <v>#N/A</v>
      </c>
      <c r="AE60" s="281" t="e">
        <f t="shared" ca="1" si="9"/>
        <v>#N/A</v>
      </c>
      <c r="AF60" s="281" t="e">
        <f t="shared" ca="1" si="10"/>
        <v>#N/A</v>
      </c>
      <c r="AG60" s="281" t="e">
        <f t="shared" ca="1" si="11"/>
        <v>#N/A</v>
      </c>
      <c r="AH60" s="281" t="e">
        <f t="array" aca="1" ref="AH60" ca="1">INDEX(Ref_Master_Unit_Table,MATCH($W60,REF_To_Unit,0),MATCH('Reference - Lookup and Unit'!$A$11,Ref_From_Units,0))</f>
        <v>#N/A</v>
      </c>
      <c r="AI60" s="281" t="e">
        <f t="array" aca="1" ref="AI60" ca="1">INDEX(Ref_Master_Unit_Table,MATCH(IF(AND($D60="UK",$G60="Vehicle Distance (e.g. Road Transport)"),$L60,IF(ISBLANK($O60),$L60,$O60)),Ref_From_Units,0),MATCH($X60,REF_To_Unit,0))</f>
        <v>#N/A</v>
      </c>
      <c r="AJ60" s="281" t="e">
        <f t="array" aca="1" ref="AJ60" ca="1">INDEX(Ref_Master_Unit_Table,MATCH($Z60,REF_To_Unit,0),MATCH('Reference - Lookup and Unit'!$A$11,Ref_From_Units,0))</f>
        <v>#N/A</v>
      </c>
      <c r="AK60" s="281" t="e">
        <f t="array" aca="1" ref="AK60" ca="1">INDEX(Ref_Master_Unit_Table,MATCH(IF(AND($D60="UK",$G60="Vehicle Distance (e.g. Road Transport)"),$L60,IF(ISBLANK($O60),$L60,$O60)),Ref_From_Units,0),MATCH($AA60,REF_To_Unit,0))</f>
        <v>#N/A</v>
      </c>
      <c r="AL60" s="281" t="e">
        <f t="array" aca="1" ref="AL60" ca="1">INDEX(Ref_Master_Unit_Table,MATCH($AC60,REF_To_Unit,0),MATCH('Reference - Lookup and Unit'!$A$11,Ref_From_Units,0))</f>
        <v>#N/A</v>
      </c>
      <c r="AM60" s="281" t="e">
        <f t="array" aca="1" ref="AM60" ca="1">INDEX(Ref_Master_Unit_Table,MATCH(IF(OR($G60="Fuel Use",$G60="Custom Fuel"),$O60,$L60),Ref_From_Units,0),MATCH($AD60,REF_To_Unit,0))</f>
        <v>#N/A</v>
      </c>
      <c r="AN60" s="281" t="e">
        <f t="array" aca="1" ref="AN60" ca="1">INDEX(Ref_Master_Unit_Table,MATCH($AF60,REF_To_Unit,0),MATCH('Reference - Lookup and Unit'!$A$11,Ref_From_Units,0))</f>
        <v>#N/A</v>
      </c>
      <c r="AO60" s="281" t="e">
        <f t="array" aca="1" ref="AO60" ca="1">INDEX(Ref_Master_Unit_Table,MATCH(IF(OR($G60="Fuel Use",$G60="Custom Fuel"),$O60,$L60),Ref_From_Units,0),MATCH($AD60,REF_To_Unit,0))</f>
        <v>#N/A</v>
      </c>
      <c r="AP60" s="281">
        <f t="shared" ca="1" si="12"/>
        <v>1</v>
      </c>
      <c r="AQ60" s="282">
        <f t="shared" ca="1" si="13"/>
        <v>28</v>
      </c>
      <c r="AR60" s="282">
        <f t="shared" ca="1" si="14"/>
        <v>265</v>
      </c>
      <c r="AS60" s="282">
        <f t="shared" ca="1" si="15"/>
        <v>1</v>
      </c>
      <c r="AT60" s="276" t="str">
        <f t="shared" si="16"/>
        <v>Ref_DD_vehicle_Passenger_US_Road</v>
      </c>
      <c r="AU60" s="276" t="e">
        <f t="shared" ca="1" si="17"/>
        <v>#N/A</v>
      </c>
      <c r="AV60" s="276" t="e">
        <f t="shared" ca="1" si="18"/>
        <v>#N/A</v>
      </c>
      <c r="AW60" s="276" t="e">
        <f t="shared" ca="1" si="19"/>
        <v>#N/A</v>
      </c>
      <c r="AX60" s="276" t="e">
        <f t="shared" ca="1" si="20"/>
        <v>#N/A</v>
      </c>
      <c r="AY60" s="276" t="b">
        <f t="shared" ca="1" si="21"/>
        <v>1</v>
      </c>
      <c r="AZ60" s="276" t="str">
        <f t="shared" si="22"/>
        <v/>
      </c>
      <c r="BA60" s="276" t="str">
        <f t="shared" si="23"/>
        <v/>
      </c>
      <c r="BB60" s="276" t="str">
        <f t="shared" si="24"/>
        <v/>
      </c>
      <c r="BC60" s="276" t="str">
        <f t="shared" si="25"/>
        <v/>
      </c>
      <c r="BD60" s="276" t="str">
        <f t="shared" si="26"/>
        <v/>
      </c>
      <c r="BE60" s="276" t="str">
        <f t="shared" si="27"/>
        <v/>
      </c>
      <c r="BF60" s="276" t="str">
        <f t="shared" si="28"/>
        <v/>
      </c>
      <c r="BG60" s="276" t="str">
        <f t="shared" si="29"/>
        <v/>
      </c>
      <c r="BH60" s="276" t="str">
        <f t="shared" si="30"/>
        <v/>
      </c>
      <c r="BI60" s="276" t="str">
        <f t="shared" si="31"/>
        <v/>
      </c>
      <c r="BJ60" s="276" t="str">
        <f t="shared" si="32"/>
        <v/>
      </c>
      <c r="BK60" s="276" t="str">
        <f t="shared" si="33"/>
        <v/>
      </c>
      <c r="BL60" s="276" t="str">
        <f t="shared" si="34"/>
        <v/>
      </c>
      <c r="BM60" s="283" t="str">
        <f t="shared" ca="1" si="35"/>
        <v/>
      </c>
      <c r="BN60" s="276" t="str">
        <f t="shared" si="36"/>
        <v/>
      </c>
      <c r="BO60" s="276" t="str">
        <f t="shared" si="37"/>
        <v/>
      </c>
      <c r="BP60" s="276" t="str">
        <f t="shared" si="38"/>
        <v/>
      </c>
      <c r="BQ60" s="276" t="str">
        <f t="shared" si="39"/>
        <v/>
      </c>
      <c r="BR60" s="276" t="str">
        <f t="shared" si="40"/>
        <v/>
      </c>
      <c r="BS60" s="276" t="str">
        <f t="shared" si="41"/>
        <v/>
      </c>
      <c r="BT60" s="276" t="str">
        <f t="shared" si="42"/>
        <v/>
      </c>
      <c r="BU60" s="276" t="str">
        <f t="shared" si="43"/>
        <v/>
      </c>
      <c r="BV60" s="276" t="str">
        <f t="shared" si="44"/>
        <v/>
      </c>
      <c r="BW60" s="276" t="str">
        <f t="shared" si="45"/>
        <v/>
      </c>
      <c r="BX60" s="276" t="str">
        <f t="shared" si="46"/>
        <v/>
      </c>
      <c r="BY60" s="276" t="str">
        <f t="shared" si="47"/>
        <v/>
      </c>
      <c r="BZ60" s="276" t="str">
        <f t="shared" si="48"/>
        <v/>
      </c>
      <c r="CA60" s="276" t="str">
        <f t="shared" si="49"/>
        <v/>
      </c>
      <c r="CB60" s="276" t="str">
        <f t="shared" si="50"/>
        <v/>
      </c>
      <c r="CC60" s="276" t="str">
        <f t="shared" si="51"/>
        <v/>
      </c>
      <c r="CD60" s="276" t="str">
        <f t="shared" si="52"/>
        <v/>
      </c>
      <c r="CE60" s="276" t="str">
        <f t="shared" si="53"/>
        <v/>
      </c>
      <c r="CF60" s="276" t="str">
        <f t="shared" si="54"/>
        <v/>
      </c>
      <c r="CG60" s="276" t="str">
        <f t="shared" si="55"/>
        <v/>
      </c>
      <c r="CH60" s="276" t="str">
        <f t="shared" si="56"/>
        <v/>
      </c>
      <c r="CI60" s="276" t="str">
        <f t="shared" si="57"/>
        <v/>
      </c>
      <c r="CJ60" s="276" t="str">
        <f t="shared" si="58"/>
        <v/>
      </c>
      <c r="CK60" s="276" t="str">
        <f t="shared" si="59"/>
        <v/>
      </c>
      <c r="CL60" s="276" t="str">
        <f t="shared" ca="1" si="60"/>
        <v/>
      </c>
      <c r="CM60" s="276" t="str">
        <f t="shared" si="61"/>
        <v/>
      </c>
      <c r="CN60" s="276" t="str">
        <f t="shared" si="62"/>
        <v/>
      </c>
      <c r="CO60" s="276" t="str">
        <f t="shared" si="63"/>
        <v/>
      </c>
      <c r="CP60" s="276" t="str">
        <f t="shared" si="64"/>
        <v>Ref_DD_DistanceUnit</v>
      </c>
      <c r="CQ60" s="276" t="str">
        <f t="shared" ca="1" si="65"/>
        <v/>
      </c>
      <c r="CR60" s="311">
        <f t="shared" si="66"/>
        <v>0</v>
      </c>
      <c r="CS60" s="187"/>
      <c r="CT60" s="187"/>
      <c r="CU60" s="187"/>
      <c r="CV60" s="187"/>
      <c r="CW60" s="187"/>
      <c r="CX60" s="187"/>
      <c r="CY60" s="187"/>
      <c r="CZ60" s="187"/>
      <c r="DA60" s="187"/>
      <c r="DB60" s="187"/>
      <c r="DC60" s="187"/>
      <c r="DD60" s="187"/>
      <c r="DE60" s="187"/>
      <c r="DF60" s="187"/>
      <c r="DG60" s="187"/>
      <c r="DH60" s="187"/>
      <c r="DI60" s="187"/>
      <c r="DJ60" s="187"/>
      <c r="DK60" s="187"/>
      <c r="DL60" s="187"/>
      <c r="DM60" s="199"/>
      <c r="DN60" s="199"/>
      <c r="DO60" s="313"/>
    </row>
    <row r="61" spans="1:119" s="227" customFormat="1" ht="18" hidden="1" customHeight="1">
      <c r="A61" s="187"/>
      <c r="B61" s="285"/>
      <c r="C61" s="295"/>
      <c r="D61" s="271" t="s">
        <v>77</v>
      </c>
      <c r="E61" s="271" t="s">
        <v>105</v>
      </c>
      <c r="F61" s="277"/>
      <c r="G61" s="277"/>
      <c r="H61" s="277"/>
      <c r="I61" s="278"/>
      <c r="J61" s="278"/>
      <c r="K61" s="278"/>
      <c r="L61" s="277"/>
      <c r="M61" s="277"/>
      <c r="N61" s="278"/>
      <c r="O61" s="277"/>
      <c r="P61" s="279"/>
      <c r="Q61" s="280" t="str">
        <f t="shared" ca="1" si="72"/>
        <v/>
      </c>
      <c r="R61" s="280" t="str">
        <f t="shared" ca="1" si="73"/>
        <v/>
      </c>
      <c r="S61" s="280" t="str">
        <f t="shared" ca="1" si="74"/>
        <v/>
      </c>
      <c r="T61" s="280" t="str">
        <f t="shared" ca="1" si="75"/>
        <v/>
      </c>
      <c r="U61" s="296" t="str">
        <f t="shared" ca="1" si="76"/>
        <v/>
      </c>
      <c r="V61" s="286" t="e">
        <f t="shared" ca="1" si="0"/>
        <v>#N/A</v>
      </c>
      <c r="W61" s="281" t="e">
        <f t="shared" ca="1" si="1"/>
        <v>#N/A</v>
      </c>
      <c r="X61" s="281" t="e">
        <f t="shared" ca="1" si="2"/>
        <v>#N/A</v>
      </c>
      <c r="Y61" s="281" t="e">
        <f t="shared" ca="1" si="3"/>
        <v>#N/A</v>
      </c>
      <c r="Z61" s="281" t="e">
        <f t="shared" ca="1" si="4"/>
        <v>#N/A</v>
      </c>
      <c r="AA61" s="281" t="e">
        <f t="shared" ca="1" si="5"/>
        <v>#N/A</v>
      </c>
      <c r="AB61" s="281" t="e">
        <f t="shared" ca="1" si="6"/>
        <v>#N/A</v>
      </c>
      <c r="AC61" s="281" t="e">
        <f t="shared" ca="1" si="7"/>
        <v>#N/A</v>
      </c>
      <c r="AD61" s="281" t="e">
        <f t="shared" ca="1" si="8"/>
        <v>#N/A</v>
      </c>
      <c r="AE61" s="281" t="e">
        <f t="shared" ca="1" si="9"/>
        <v>#N/A</v>
      </c>
      <c r="AF61" s="281" t="e">
        <f t="shared" ca="1" si="10"/>
        <v>#N/A</v>
      </c>
      <c r="AG61" s="281" t="e">
        <f t="shared" ca="1" si="11"/>
        <v>#N/A</v>
      </c>
      <c r="AH61" s="281" t="e">
        <f t="array" aca="1" ref="AH61" ca="1">INDEX(Ref_Master_Unit_Table,MATCH($W61,REF_To_Unit,0),MATCH('Reference - Lookup and Unit'!$A$11,Ref_From_Units,0))</f>
        <v>#N/A</v>
      </c>
      <c r="AI61" s="281" t="e">
        <f t="array" aca="1" ref="AI61" ca="1">INDEX(Ref_Master_Unit_Table,MATCH(IF(AND($D61="UK",$G61="Vehicle Distance (e.g. Road Transport)"),$L61,IF(ISBLANK($O61),$L61,$O61)),Ref_From_Units,0),MATCH($X61,REF_To_Unit,0))</f>
        <v>#N/A</v>
      </c>
      <c r="AJ61" s="281" t="e">
        <f t="array" aca="1" ref="AJ61" ca="1">INDEX(Ref_Master_Unit_Table,MATCH($Z61,REF_To_Unit,0),MATCH('Reference - Lookup and Unit'!$A$11,Ref_From_Units,0))</f>
        <v>#N/A</v>
      </c>
      <c r="AK61" s="281" t="e">
        <f t="array" aca="1" ref="AK61" ca="1">INDEX(Ref_Master_Unit_Table,MATCH(IF(AND($D61="UK",$G61="Vehicle Distance (e.g. Road Transport)"),$L61,IF(ISBLANK($O61),$L61,$O61)),Ref_From_Units,0),MATCH($AA61,REF_To_Unit,0))</f>
        <v>#N/A</v>
      </c>
      <c r="AL61" s="281" t="e">
        <f t="array" aca="1" ref="AL61" ca="1">INDEX(Ref_Master_Unit_Table,MATCH($AC61,REF_To_Unit,0),MATCH('Reference - Lookup and Unit'!$A$11,Ref_From_Units,0))</f>
        <v>#N/A</v>
      </c>
      <c r="AM61" s="281" t="e">
        <f t="array" aca="1" ref="AM61" ca="1">INDEX(Ref_Master_Unit_Table,MATCH(IF(OR($G61="Fuel Use",$G61="Custom Fuel"),$O61,$L61),Ref_From_Units,0),MATCH($AD61,REF_To_Unit,0))</f>
        <v>#N/A</v>
      </c>
      <c r="AN61" s="281" t="e">
        <f t="array" aca="1" ref="AN61" ca="1">INDEX(Ref_Master_Unit_Table,MATCH($AF61,REF_To_Unit,0),MATCH('Reference - Lookup and Unit'!$A$11,Ref_From_Units,0))</f>
        <v>#N/A</v>
      </c>
      <c r="AO61" s="281" t="e">
        <f t="array" aca="1" ref="AO61" ca="1">INDEX(Ref_Master_Unit_Table,MATCH(IF(OR($G61="Fuel Use",$G61="Custom Fuel"),$O61,$L61),Ref_From_Units,0),MATCH($AD61,REF_To_Unit,0))</f>
        <v>#N/A</v>
      </c>
      <c r="AP61" s="281">
        <f t="shared" ca="1" si="12"/>
        <v>1</v>
      </c>
      <c r="AQ61" s="282">
        <f t="shared" ca="1" si="13"/>
        <v>28</v>
      </c>
      <c r="AR61" s="282">
        <f t="shared" ca="1" si="14"/>
        <v>265</v>
      </c>
      <c r="AS61" s="282">
        <f t="shared" ca="1" si="15"/>
        <v>1</v>
      </c>
      <c r="AT61" s="276" t="str">
        <f t="shared" si="16"/>
        <v>Ref_DD_vehicle_Passenger_US_Road</v>
      </c>
      <c r="AU61" s="276" t="e">
        <f t="shared" ca="1" si="17"/>
        <v>#N/A</v>
      </c>
      <c r="AV61" s="276" t="e">
        <f t="shared" ca="1" si="18"/>
        <v>#N/A</v>
      </c>
      <c r="AW61" s="276" t="e">
        <f t="shared" ca="1" si="19"/>
        <v>#N/A</v>
      </c>
      <c r="AX61" s="276" t="e">
        <f t="shared" ca="1" si="20"/>
        <v>#N/A</v>
      </c>
      <c r="AY61" s="276" t="b">
        <f t="shared" ca="1" si="21"/>
        <v>1</v>
      </c>
      <c r="AZ61" s="276" t="str">
        <f t="shared" si="22"/>
        <v/>
      </c>
      <c r="BA61" s="276" t="str">
        <f t="shared" si="23"/>
        <v/>
      </c>
      <c r="BB61" s="276" t="str">
        <f t="shared" si="24"/>
        <v/>
      </c>
      <c r="BC61" s="276" t="str">
        <f t="shared" si="25"/>
        <v/>
      </c>
      <c r="BD61" s="276" t="str">
        <f t="shared" si="26"/>
        <v/>
      </c>
      <c r="BE61" s="276" t="str">
        <f t="shared" si="27"/>
        <v/>
      </c>
      <c r="BF61" s="276" t="str">
        <f t="shared" si="28"/>
        <v/>
      </c>
      <c r="BG61" s="276" t="str">
        <f t="shared" si="29"/>
        <v/>
      </c>
      <c r="BH61" s="276" t="str">
        <f t="shared" si="30"/>
        <v/>
      </c>
      <c r="BI61" s="276" t="str">
        <f t="shared" si="31"/>
        <v/>
      </c>
      <c r="BJ61" s="276" t="str">
        <f t="shared" si="32"/>
        <v/>
      </c>
      <c r="BK61" s="276" t="str">
        <f t="shared" si="33"/>
        <v/>
      </c>
      <c r="BL61" s="276" t="str">
        <f t="shared" si="34"/>
        <v/>
      </c>
      <c r="BM61" s="283" t="str">
        <f t="shared" ca="1" si="35"/>
        <v/>
      </c>
      <c r="BN61" s="276" t="str">
        <f t="shared" si="36"/>
        <v/>
      </c>
      <c r="BO61" s="276" t="str">
        <f t="shared" si="37"/>
        <v/>
      </c>
      <c r="BP61" s="276" t="str">
        <f t="shared" si="38"/>
        <v/>
      </c>
      <c r="BQ61" s="276" t="str">
        <f t="shared" si="39"/>
        <v/>
      </c>
      <c r="BR61" s="276" t="str">
        <f t="shared" si="40"/>
        <v/>
      </c>
      <c r="BS61" s="276" t="str">
        <f t="shared" si="41"/>
        <v/>
      </c>
      <c r="BT61" s="276" t="str">
        <f t="shared" si="42"/>
        <v/>
      </c>
      <c r="BU61" s="276" t="str">
        <f t="shared" si="43"/>
        <v/>
      </c>
      <c r="BV61" s="276" t="str">
        <f t="shared" si="44"/>
        <v/>
      </c>
      <c r="BW61" s="276" t="str">
        <f t="shared" si="45"/>
        <v/>
      </c>
      <c r="BX61" s="276" t="str">
        <f t="shared" si="46"/>
        <v/>
      </c>
      <c r="BY61" s="276" t="str">
        <f t="shared" si="47"/>
        <v/>
      </c>
      <c r="BZ61" s="276" t="str">
        <f t="shared" si="48"/>
        <v/>
      </c>
      <c r="CA61" s="276" t="str">
        <f t="shared" si="49"/>
        <v/>
      </c>
      <c r="CB61" s="276" t="str">
        <f t="shared" si="50"/>
        <v/>
      </c>
      <c r="CC61" s="276" t="str">
        <f t="shared" si="51"/>
        <v/>
      </c>
      <c r="CD61" s="276" t="str">
        <f t="shared" si="52"/>
        <v/>
      </c>
      <c r="CE61" s="276" t="str">
        <f t="shared" si="53"/>
        <v/>
      </c>
      <c r="CF61" s="276" t="str">
        <f t="shared" si="54"/>
        <v/>
      </c>
      <c r="CG61" s="276" t="str">
        <f t="shared" si="55"/>
        <v/>
      </c>
      <c r="CH61" s="276" t="str">
        <f t="shared" si="56"/>
        <v/>
      </c>
      <c r="CI61" s="276" t="str">
        <f t="shared" si="57"/>
        <v/>
      </c>
      <c r="CJ61" s="276" t="str">
        <f t="shared" si="58"/>
        <v/>
      </c>
      <c r="CK61" s="276" t="str">
        <f t="shared" si="59"/>
        <v/>
      </c>
      <c r="CL61" s="276" t="str">
        <f t="shared" ca="1" si="60"/>
        <v/>
      </c>
      <c r="CM61" s="276" t="str">
        <f t="shared" si="61"/>
        <v/>
      </c>
      <c r="CN61" s="276" t="str">
        <f t="shared" si="62"/>
        <v/>
      </c>
      <c r="CO61" s="276" t="str">
        <f t="shared" si="63"/>
        <v/>
      </c>
      <c r="CP61" s="276" t="str">
        <f t="shared" si="64"/>
        <v>Ref_DD_DistanceUnit</v>
      </c>
      <c r="CQ61" s="276" t="str">
        <f t="shared" ca="1" si="65"/>
        <v/>
      </c>
      <c r="CR61" s="311">
        <f t="shared" si="66"/>
        <v>0</v>
      </c>
      <c r="CS61" s="187"/>
      <c r="CT61" s="187"/>
      <c r="CU61" s="187"/>
      <c r="CV61" s="187"/>
      <c r="CW61" s="187"/>
      <c r="CX61" s="187"/>
      <c r="CY61" s="187"/>
      <c r="CZ61" s="187"/>
      <c r="DA61" s="187"/>
      <c r="DB61" s="187"/>
      <c r="DC61" s="187"/>
      <c r="DD61" s="187"/>
      <c r="DE61" s="187"/>
      <c r="DF61" s="187"/>
      <c r="DG61" s="187"/>
      <c r="DH61" s="187"/>
      <c r="DI61" s="187"/>
      <c r="DJ61" s="187"/>
      <c r="DK61" s="187"/>
      <c r="DL61" s="187"/>
      <c r="DM61" s="199"/>
      <c r="DN61" s="199"/>
      <c r="DO61" s="313"/>
    </row>
    <row r="62" spans="1:119" s="227" customFormat="1" ht="18" hidden="1" customHeight="1">
      <c r="A62" s="187"/>
      <c r="B62" s="285"/>
      <c r="C62" s="295"/>
      <c r="D62" s="271" t="s">
        <v>77</v>
      </c>
      <c r="E62" s="271" t="s">
        <v>105</v>
      </c>
      <c r="F62" s="277"/>
      <c r="G62" s="277"/>
      <c r="H62" s="277"/>
      <c r="I62" s="278"/>
      <c r="J62" s="278"/>
      <c r="K62" s="278"/>
      <c r="L62" s="277"/>
      <c r="M62" s="277"/>
      <c r="N62" s="278"/>
      <c r="O62" s="277"/>
      <c r="P62" s="279"/>
      <c r="Q62" s="280" t="str">
        <f t="shared" ca="1" si="72"/>
        <v/>
      </c>
      <c r="R62" s="280" t="str">
        <f t="shared" ca="1" si="73"/>
        <v/>
      </c>
      <c r="S62" s="280" t="str">
        <f t="shared" ca="1" si="74"/>
        <v/>
      </c>
      <c r="T62" s="280" t="str">
        <f t="shared" ca="1" si="75"/>
        <v/>
      </c>
      <c r="U62" s="296" t="str">
        <f t="shared" ca="1" si="76"/>
        <v/>
      </c>
      <c r="V62" s="286" t="e">
        <f t="shared" ca="1" si="0"/>
        <v>#N/A</v>
      </c>
      <c r="W62" s="281" t="e">
        <f t="shared" ca="1" si="1"/>
        <v>#N/A</v>
      </c>
      <c r="X62" s="281" t="e">
        <f t="shared" ca="1" si="2"/>
        <v>#N/A</v>
      </c>
      <c r="Y62" s="281" t="e">
        <f t="shared" ca="1" si="3"/>
        <v>#N/A</v>
      </c>
      <c r="Z62" s="281" t="e">
        <f t="shared" ca="1" si="4"/>
        <v>#N/A</v>
      </c>
      <c r="AA62" s="281" t="e">
        <f t="shared" ca="1" si="5"/>
        <v>#N/A</v>
      </c>
      <c r="AB62" s="281" t="e">
        <f t="shared" ca="1" si="6"/>
        <v>#N/A</v>
      </c>
      <c r="AC62" s="281" t="e">
        <f t="shared" ca="1" si="7"/>
        <v>#N/A</v>
      </c>
      <c r="AD62" s="281" t="e">
        <f t="shared" ca="1" si="8"/>
        <v>#N/A</v>
      </c>
      <c r="AE62" s="281" t="e">
        <f t="shared" ca="1" si="9"/>
        <v>#N/A</v>
      </c>
      <c r="AF62" s="281" t="e">
        <f t="shared" ca="1" si="10"/>
        <v>#N/A</v>
      </c>
      <c r="AG62" s="281" t="e">
        <f t="shared" ca="1" si="11"/>
        <v>#N/A</v>
      </c>
      <c r="AH62" s="281" t="e">
        <f t="array" aca="1" ref="AH62" ca="1">INDEX(Ref_Master_Unit_Table,MATCH($W62,REF_To_Unit,0),MATCH('Reference - Lookup and Unit'!$A$11,Ref_From_Units,0))</f>
        <v>#N/A</v>
      </c>
      <c r="AI62" s="281" t="e">
        <f t="array" aca="1" ref="AI62" ca="1">INDEX(Ref_Master_Unit_Table,MATCH(IF(AND($D62="UK",$G62="Vehicle Distance (e.g. Road Transport)"),$L62,IF(ISBLANK($O62),$L62,$O62)),Ref_From_Units,0),MATCH($X62,REF_To_Unit,0))</f>
        <v>#N/A</v>
      </c>
      <c r="AJ62" s="281" t="e">
        <f t="array" aca="1" ref="AJ62" ca="1">INDEX(Ref_Master_Unit_Table,MATCH($Z62,REF_To_Unit,0),MATCH('Reference - Lookup and Unit'!$A$11,Ref_From_Units,0))</f>
        <v>#N/A</v>
      </c>
      <c r="AK62" s="281" t="e">
        <f t="array" aca="1" ref="AK62" ca="1">INDEX(Ref_Master_Unit_Table,MATCH(IF(AND($D62="UK",$G62="Vehicle Distance (e.g. Road Transport)"),$L62,IF(ISBLANK($O62),$L62,$O62)),Ref_From_Units,0),MATCH($AA62,REF_To_Unit,0))</f>
        <v>#N/A</v>
      </c>
      <c r="AL62" s="281" t="e">
        <f t="array" aca="1" ref="AL62" ca="1">INDEX(Ref_Master_Unit_Table,MATCH($AC62,REF_To_Unit,0),MATCH('Reference - Lookup and Unit'!$A$11,Ref_From_Units,0))</f>
        <v>#N/A</v>
      </c>
      <c r="AM62" s="281" t="e">
        <f t="array" aca="1" ref="AM62" ca="1">INDEX(Ref_Master_Unit_Table,MATCH(IF(OR($G62="Fuel Use",$G62="Custom Fuel"),$O62,$L62),Ref_From_Units,0),MATCH($AD62,REF_To_Unit,0))</f>
        <v>#N/A</v>
      </c>
      <c r="AN62" s="281" t="e">
        <f t="array" aca="1" ref="AN62" ca="1">INDEX(Ref_Master_Unit_Table,MATCH($AF62,REF_To_Unit,0),MATCH('Reference - Lookup and Unit'!$A$11,Ref_From_Units,0))</f>
        <v>#N/A</v>
      </c>
      <c r="AO62" s="281" t="e">
        <f t="array" aca="1" ref="AO62" ca="1">INDEX(Ref_Master_Unit_Table,MATCH(IF(OR($G62="Fuel Use",$G62="Custom Fuel"),$O62,$L62),Ref_From_Units,0),MATCH($AD62,REF_To_Unit,0))</f>
        <v>#N/A</v>
      </c>
      <c r="AP62" s="281">
        <f t="shared" ca="1" si="12"/>
        <v>1</v>
      </c>
      <c r="AQ62" s="282">
        <f t="shared" ca="1" si="13"/>
        <v>28</v>
      </c>
      <c r="AR62" s="282">
        <f t="shared" ca="1" si="14"/>
        <v>265</v>
      </c>
      <c r="AS62" s="282">
        <f t="shared" ca="1" si="15"/>
        <v>1</v>
      </c>
      <c r="AT62" s="276" t="str">
        <f t="shared" si="16"/>
        <v>Ref_DD_vehicle_Passenger_US_Road</v>
      </c>
      <c r="AU62" s="276" t="e">
        <f t="shared" ca="1" si="17"/>
        <v>#N/A</v>
      </c>
      <c r="AV62" s="276" t="e">
        <f t="shared" ca="1" si="18"/>
        <v>#N/A</v>
      </c>
      <c r="AW62" s="276" t="e">
        <f t="shared" ca="1" si="19"/>
        <v>#N/A</v>
      </c>
      <c r="AX62" s="276" t="e">
        <f t="shared" ca="1" si="20"/>
        <v>#N/A</v>
      </c>
      <c r="AY62" s="276" t="b">
        <f t="shared" ca="1" si="21"/>
        <v>1</v>
      </c>
      <c r="AZ62" s="276" t="str">
        <f t="shared" si="22"/>
        <v/>
      </c>
      <c r="BA62" s="276" t="str">
        <f t="shared" si="23"/>
        <v/>
      </c>
      <c r="BB62" s="276" t="str">
        <f t="shared" si="24"/>
        <v/>
      </c>
      <c r="BC62" s="276" t="str">
        <f t="shared" si="25"/>
        <v/>
      </c>
      <c r="BD62" s="276" t="str">
        <f t="shared" si="26"/>
        <v/>
      </c>
      <c r="BE62" s="276" t="str">
        <f t="shared" si="27"/>
        <v/>
      </c>
      <c r="BF62" s="276" t="str">
        <f t="shared" si="28"/>
        <v/>
      </c>
      <c r="BG62" s="276" t="str">
        <f t="shared" si="29"/>
        <v/>
      </c>
      <c r="BH62" s="276" t="str">
        <f t="shared" si="30"/>
        <v/>
      </c>
      <c r="BI62" s="276" t="str">
        <f t="shared" si="31"/>
        <v/>
      </c>
      <c r="BJ62" s="276" t="str">
        <f t="shared" si="32"/>
        <v/>
      </c>
      <c r="BK62" s="276" t="str">
        <f t="shared" si="33"/>
        <v/>
      </c>
      <c r="BL62" s="276" t="str">
        <f t="shared" si="34"/>
        <v/>
      </c>
      <c r="BM62" s="283" t="str">
        <f t="shared" ca="1" si="35"/>
        <v/>
      </c>
      <c r="BN62" s="276" t="str">
        <f t="shared" si="36"/>
        <v/>
      </c>
      <c r="BO62" s="276" t="str">
        <f t="shared" si="37"/>
        <v/>
      </c>
      <c r="BP62" s="276" t="str">
        <f t="shared" si="38"/>
        <v/>
      </c>
      <c r="BQ62" s="276" t="str">
        <f t="shared" si="39"/>
        <v/>
      </c>
      <c r="BR62" s="276" t="str">
        <f t="shared" si="40"/>
        <v/>
      </c>
      <c r="BS62" s="276" t="str">
        <f t="shared" si="41"/>
        <v/>
      </c>
      <c r="BT62" s="276" t="str">
        <f t="shared" si="42"/>
        <v/>
      </c>
      <c r="BU62" s="276" t="str">
        <f t="shared" si="43"/>
        <v/>
      </c>
      <c r="BV62" s="276" t="str">
        <f t="shared" si="44"/>
        <v/>
      </c>
      <c r="BW62" s="276" t="str">
        <f t="shared" si="45"/>
        <v/>
      </c>
      <c r="BX62" s="276" t="str">
        <f t="shared" si="46"/>
        <v/>
      </c>
      <c r="BY62" s="276" t="str">
        <f t="shared" si="47"/>
        <v/>
      </c>
      <c r="BZ62" s="276" t="str">
        <f t="shared" si="48"/>
        <v/>
      </c>
      <c r="CA62" s="276" t="str">
        <f t="shared" si="49"/>
        <v/>
      </c>
      <c r="CB62" s="276" t="str">
        <f t="shared" si="50"/>
        <v/>
      </c>
      <c r="CC62" s="276" t="str">
        <f t="shared" si="51"/>
        <v/>
      </c>
      <c r="CD62" s="276" t="str">
        <f t="shared" si="52"/>
        <v/>
      </c>
      <c r="CE62" s="276" t="str">
        <f t="shared" si="53"/>
        <v/>
      </c>
      <c r="CF62" s="276" t="str">
        <f t="shared" si="54"/>
        <v/>
      </c>
      <c r="CG62" s="276" t="str">
        <f t="shared" si="55"/>
        <v/>
      </c>
      <c r="CH62" s="276" t="str">
        <f t="shared" si="56"/>
        <v/>
      </c>
      <c r="CI62" s="276" t="str">
        <f t="shared" si="57"/>
        <v/>
      </c>
      <c r="CJ62" s="276" t="str">
        <f t="shared" si="58"/>
        <v/>
      </c>
      <c r="CK62" s="276" t="str">
        <f t="shared" si="59"/>
        <v/>
      </c>
      <c r="CL62" s="276" t="str">
        <f t="shared" ca="1" si="60"/>
        <v/>
      </c>
      <c r="CM62" s="276" t="str">
        <f t="shared" si="61"/>
        <v/>
      </c>
      <c r="CN62" s="276" t="str">
        <f t="shared" si="62"/>
        <v/>
      </c>
      <c r="CO62" s="276" t="str">
        <f t="shared" si="63"/>
        <v/>
      </c>
      <c r="CP62" s="276" t="str">
        <f t="shared" si="64"/>
        <v>Ref_DD_DistanceUnit</v>
      </c>
      <c r="CQ62" s="276" t="str">
        <f t="shared" ca="1" si="65"/>
        <v/>
      </c>
      <c r="CR62" s="311">
        <f t="shared" si="66"/>
        <v>0</v>
      </c>
      <c r="CS62" s="187"/>
      <c r="CT62" s="187"/>
      <c r="CU62" s="187"/>
      <c r="CV62" s="187"/>
      <c r="CW62" s="187"/>
      <c r="CX62" s="187"/>
      <c r="CY62" s="187"/>
      <c r="CZ62" s="187"/>
      <c r="DA62" s="187"/>
      <c r="DB62" s="187"/>
      <c r="DC62" s="187"/>
      <c r="DD62" s="187"/>
      <c r="DE62" s="187"/>
      <c r="DF62" s="187"/>
      <c r="DG62" s="187"/>
      <c r="DH62" s="187"/>
      <c r="DI62" s="187"/>
      <c r="DJ62" s="187"/>
      <c r="DK62" s="187"/>
      <c r="DL62" s="187"/>
      <c r="DM62" s="199"/>
      <c r="DN62" s="199"/>
      <c r="DO62" s="313"/>
    </row>
    <row r="63" spans="1:119" s="227" customFormat="1" ht="18" hidden="1" customHeight="1">
      <c r="A63" s="187"/>
      <c r="B63" s="285"/>
      <c r="C63" s="295"/>
      <c r="D63" s="271" t="s">
        <v>77</v>
      </c>
      <c r="E63" s="271" t="s">
        <v>105</v>
      </c>
      <c r="F63" s="277"/>
      <c r="G63" s="277"/>
      <c r="H63" s="277"/>
      <c r="I63" s="278"/>
      <c r="J63" s="278"/>
      <c r="K63" s="278"/>
      <c r="L63" s="277"/>
      <c r="M63" s="277"/>
      <c r="N63" s="278"/>
      <c r="O63" s="277"/>
      <c r="P63" s="279"/>
      <c r="Q63" s="280" t="str">
        <f t="shared" ca="1" si="72"/>
        <v/>
      </c>
      <c r="R63" s="280" t="str">
        <f t="shared" ca="1" si="73"/>
        <v/>
      </c>
      <c r="S63" s="280" t="str">
        <f t="shared" ca="1" si="74"/>
        <v/>
      </c>
      <c r="T63" s="280" t="str">
        <f t="shared" ca="1" si="75"/>
        <v/>
      </c>
      <c r="U63" s="296" t="str">
        <f t="shared" ca="1" si="76"/>
        <v/>
      </c>
      <c r="V63" s="286" t="e">
        <f t="shared" ca="1" si="0"/>
        <v>#N/A</v>
      </c>
      <c r="W63" s="281" t="e">
        <f t="shared" ca="1" si="1"/>
        <v>#N/A</v>
      </c>
      <c r="X63" s="281" t="e">
        <f t="shared" ca="1" si="2"/>
        <v>#N/A</v>
      </c>
      <c r="Y63" s="281" t="e">
        <f t="shared" ca="1" si="3"/>
        <v>#N/A</v>
      </c>
      <c r="Z63" s="281" t="e">
        <f t="shared" ca="1" si="4"/>
        <v>#N/A</v>
      </c>
      <c r="AA63" s="281" t="e">
        <f t="shared" ca="1" si="5"/>
        <v>#N/A</v>
      </c>
      <c r="AB63" s="281" t="e">
        <f t="shared" ca="1" si="6"/>
        <v>#N/A</v>
      </c>
      <c r="AC63" s="281" t="e">
        <f t="shared" ca="1" si="7"/>
        <v>#N/A</v>
      </c>
      <c r="AD63" s="281" t="e">
        <f t="shared" ca="1" si="8"/>
        <v>#N/A</v>
      </c>
      <c r="AE63" s="281" t="e">
        <f t="shared" ca="1" si="9"/>
        <v>#N/A</v>
      </c>
      <c r="AF63" s="281" t="e">
        <f t="shared" ca="1" si="10"/>
        <v>#N/A</v>
      </c>
      <c r="AG63" s="281" t="e">
        <f t="shared" ca="1" si="11"/>
        <v>#N/A</v>
      </c>
      <c r="AH63" s="281" t="e">
        <f t="array" aca="1" ref="AH63" ca="1">INDEX(Ref_Master_Unit_Table,MATCH($W63,REF_To_Unit,0),MATCH('Reference - Lookup and Unit'!$A$11,Ref_From_Units,0))</f>
        <v>#N/A</v>
      </c>
      <c r="AI63" s="281" t="e">
        <f t="array" aca="1" ref="AI63" ca="1">INDEX(Ref_Master_Unit_Table,MATCH(IF(AND($D63="UK",$G63="Vehicle Distance (e.g. Road Transport)"),$L63,IF(ISBLANK($O63),$L63,$O63)),Ref_From_Units,0),MATCH($X63,REF_To_Unit,0))</f>
        <v>#N/A</v>
      </c>
      <c r="AJ63" s="281" t="e">
        <f t="array" aca="1" ref="AJ63" ca="1">INDEX(Ref_Master_Unit_Table,MATCH($Z63,REF_To_Unit,0),MATCH('Reference - Lookup and Unit'!$A$11,Ref_From_Units,0))</f>
        <v>#N/A</v>
      </c>
      <c r="AK63" s="281" t="e">
        <f t="array" aca="1" ref="AK63" ca="1">INDEX(Ref_Master_Unit_Table,MATCH(IF(AND($D63="UK",$G63="Vehicle Distance (e.g. Road Transport)"),$L63,IF(ISBLANK($O63),$L63,$O63)),Ref_From_Units,0),MATCH($AA63,REF_To_Unit,0))</f>
        <v>#N/A</v>
      </c>
      <c r="AL63" s="281" t="e">
        <f t="array" aca="1" ref="AL63" ca="1">INDEX(Ref_Master_Unit_Table,MATCH($AC63,REF_To_Unit,0),MATCH('Reference - Lookup and Unit'!$A$11,Ref_From_Units,0))</f>
        <v>#N/A</v>
      </c>
      <c r="AM63" s="281" t="e">
        <f t="array" aca="1" ref="AM63" ca="1">INDEX(Ref_Master_Unit_Table,MATCH(IF(OR($G63="Fuel Use",$G63="Custom Fuel"),$O63,$L63),Ref_From_Units,0),MATCH($AD63,REF_To_Unit,0))</f>
        <v>#N/A</v>
      </c>
      <c r="AN63" s="281" t="e">
        <f t="array" aca="1" ref="AN63" ca="1">INDEX(Ref_Master_Unit_Table,MATCH($AF63,REF_To_Unit,0),MATCH('Reference - Lookup and Unit'!$A$11,Ref_From_Units,0))</f>
        <v>#N/A</v>
      </c>
      <c r="AO63" s="281" t="e">
        <f t="array" aca="1" ref="AO63" ca="1">INDEX(Ref_Master_Unit_Table,MATCH(IF(OR($G63="Fuel Use",$G63="Custom Fuel"),$O63,$L63),Ref_From_Units,0),MATCH($AD63,REF_To_Unit,0))</f>
        <v>#N/A</v>
      </c>
      <c r="AP63" s="281">
        <f t="shared" ca="1" si="12"/>
        <v>1</v>
      </c>
      <c r="AQ63" s="282">
        <f t="shared" ca="1" si="13"/>
        <v>28</v>
      </c>
      <c r="AR63" s="282">
        <f t="shared" ca="1" si="14"/>
        <v>265</v>
      </c>
      <c r="AS63" s="282">
        <f t="shared" ca="1" si="15"/>
        <v>1</v>
      </c>
      <c r="AT63" s="276" t="str">
        <f t="shared" si="16"/>
        <v>Ref_DD_vehicle_Passenger_US_Road</v>
      </c>
      <c r="AU63" s="276" t="e">
        <f t="shared" ca="1" si="17"/>
        <v>#N/A</v>
      </c>
      <c r="AV63" s="276" t="e">
        <f t="shared" ca="1" si="18"/>
        <v>#N/A</v>
      </c>
      <c r="AW63" s="276" t="e">
        <f t="shared" ca="1" si="19"/>
        <v>#N/A</v>
      </c>
      <c r="AX63" s="276" t="e">
        <f t="shared" ca="1" si="20"/>
        <v>#N/A</v>
      </c>
      <c r="AY63" s="276" t="b">
        <f t="shared" ca="1" si="21"/>
        <v>1</v>
      </c>
      <c r="AZ63" s="276" t="str">
        <f t="shared" si="22"/>
        <v/>
      </c>
      <c r="BA63" s="276" t="str">
        <f t="shared" si="23"/>
        <v/>
      </c>
      <c r="BB63" s="276" t="str">
        <f t="shared" si="24"/>
        <v/>
      </c>
      <c r="BC63" s="276" t="str">
        <f t="shared" si="25"/>
        <v/>
      </c>
      <c r="BD63" s="276" t="str">
        <f t="shared" si="26"/>
        <v/>
      </c>
      <c r="BE63" s="276" t="str">
        <f t="shared" si="27"/>
        <v/>
      </c>
      <c r="BF63" s="276" t="str">
        <f t="shared" si="28"/>
        <v/>
      </c>
      <c r="BG63" s="276" t="str">
        <f t="shared" si="29"/>
        <v/>
      </c>
      <c r="BH63" s="276" t="str">
        <f t="shared" si="30"/>
        <v/>
      </c>
      <c r="BI63" s="276" t="str">
        <f t="shared" si="31"/>
        <v/>
      </c>
      <c r="BJ63" s="276" t="str">
        <f t="shared" si="32"/>
        <v/>
      </c>
      <c r="BK63" s="276" t="str">
        <f t="shared" si="33"/>
        <v/>
      </c>
      <c r="BL63" s="276" t="str">
        <f t="shared" si="34"/>
        <v/>
      </c>
      <c r="BM63" s="283" t="str">
        <f t="shared" ca="1" si="35"/>
        <v/>
      </c>
      <c r="BN63" s="276" t="str">
        <f t="shared" si="36"/>
        <v/>
      </c>
      <c r="BO63" s="276" t="str">
        <f t="shared" si="37"/>
        <v/>
      </c>
      <c r="BP63" s="276" t="str">
        <f t="shared" si="38"/>
        <v/>
      </c>
      <c r="BQ63" s="276" t="str">
        <f t="shared" si="39"/>
        <v/>
      </c>
      <c r="BR63" s="276" t="str">
        <f t="shared" si="40"/>
        <v/>
      </c>
      <c r="BS63" s="276" t="str">
        <f t="shared" si="41"/>
        <v/>
      </c>
      <c r="BT63" s="276" t="str">
        <f t="shared" si="42"/>
        <v/>
      </c>
      <c r="BU63" s="276" t="str">
        <f t="shared" si="43"/>
        <v/>
      </c>
      <c r="BV63" s="276" t="str">
        <f t="shared" si="44"/>
        <v/>
      </c>
      <c r="BW63" s="276" t="str">
        <f t="shared" si="45"/>
        <v/>
      </c>
      <c r="BX63" s="276" t="str">
        <f t="shared" si="46"/>
        <v/>
      </c>
      <c r="BY63" s="276" t="str">
        <f t="shared" si="47"/>
        <v/>
      </c>
      <c r="BZ63" s="276" t="str">
        <f t="shared" si="48"/>
        <v/>
      </c>
      <c r="CA63" s="276" t="str">
        <f t="shared" si="49"/>
        <v/>
      </c>
      <c r="CB63" s="276" t="str">
        <f t="shared" si="50"/>
        <v/>
      </c>
      <c r="CC63" s="276" t="str">
        <f t="shared" si="51"/>
        <v/>
      </c>
      <c r="CD63" s="276" t="str">
        <f t="shared" si="52"/>
        <v/>
      </c>
      <c r="CE63" s="276" t="str">
        <f t="shared" si="53"/>
        <v/>
      </c>
      <c r="CF63" s="276" t="str">
        <f t="shared" si="54"/>
        <v/>
      </c>
      <c r="CG63" s="276" t="str">
        <f t="shared" si="55"/>
        <v/>
      </c>
      <c r="CH63" s="276" t="str">
        <f t="shared" si="56"/>
        <v/>
      </c>
      <c r="CI63" s="276" t="str">
        <f t="shared" si="57"/>
        <v/>
      </c>
      <c r="CJ63" s="276" t="str">
        <f t="shared" si="58"/>
        <v/>
      </c>
      <c r="CK63" s="276" t="str">
        <f t="shared" si="59"/>
        <v/>
      </c>
      <c r="CL63" s="276" t="str">
        <f t="shared" ca="1" si="60"/>
        <v/>
      </c>
      <c r="CM63" s="276" t="str">
        <f t="shared" si="61"/>
        <v/>
      </c>
      <c r="CN63" s="276" t="str">
        <f t="shared" si="62"/>
        <v/>
      </c>
      <c r="CO63" s="276" t="str">
        <f t="shared" si="63"/>
        <v/>
      </c>
      <c r="CP63" s="276" t="str">
        <f t="shared" si="64"/>
        <v>Ref_DD_DistanceUnit</v>
      </c>
      <c r="CQ63" s="276" t="str">
        <f t="shared" ca="1" si="65"/>
        <v/>
      </c>
      <c r="CR63" s="311">
        <f t="shared" si="66"/>
        <v>0</v>
      </c>
      <c r="CS63" s="187"/>
      <c r="CT63" s="187"/>
      <c r="CU63" s="187"/>
      <c r="CV63" s="187"/>
      <c r="CW63" s="187"/>
      <c r="CX63" s="187"/>
      <c r="CY63" s="187"/>
      <c r="CZ63" s="187"/>
      <c r="DA63" s="187"/>
      <c r="DB63" s="187"/>
      <c r="DC63" s="187"/>
      <c r="DD63" s="187"/>
      <c r="DE63" s="187"/>
      <c r="DF63" s="187"/>
      <c r="DG63" s="187"/>
      <c r="DH63" s="187"/>
      <c r="DI63" s="187"/>
      <c r="DJ63" s="187"/>
      <c r="DK63" s="187"/>
      <c r="DL63" s="187"/>
      <c r="DM63" s="199"/>
      <c r="DN63" s="199"/>
      <c r="DO63" s="313"/>
    </row>
    <row r="64" spans="1:119" s="227" customFormat="1" ht="18" hidden="1" customHeight="1">
      <c r="A64" s="187"/>
      <c r="B64" s="285"/>
      <c r="C64" s="295"/>
      <c r="D64" s="271" t="s">
        <v>77</v>
      </c>
      <c r="E64" s="271" t="s">
        <v>105</v>
      </c>
      <c r="F64" s="277"/>
      <c r="G64" s="277"/>
      <c r="H64" s="277"/>
      <c r="I64" s="278"/>
      <c r="J64" s="278"/>
      <c r="K64" s="278"/>
      <c r="L64" s="277"/>
      <c r="M64" s="277"/>
      <c r="N64" s="278"/>
      <c r="O64" s="277"/>
      <c r="P64" s="279"/>
      <c r="Q64" s="280" t="str">
        <f t="shared" ca="1" si="72"/>
        <v/>
      </c>
      <c r="R64" s="280" t="str">
        <f t="shared" ca="1" si="73"/>
        <v/>
      </c>
      <c r="S64" s="280" t="str">
        <f t="shared" ca="1" si="74"/>
        <v/>
      </c>
      <c r="T64" s="280" t="str">
        <f t="shared" ca="1" si="75"/>
        <v/>
      </c>
      <c r="U64" s="296" t="str">
        <f t="shared" ca="1" si="76"/>
        <v/>
      </c>
      <c r="V64" s="286" t="e">
        <f t="shared" ca="1" si="0"/>
        <v>#N/A</v>
      </c>
      <c r="W64" s="281" t="e">
        <f t="shared" ca="1" si="1"/>
        <v>#N/A</v>
      </c>
      <c r="X64" s="281" t="e">
        <f t="shared" ca="1" si="2"/>
        <v>#N/A</v>
      </c>
      <c r="Y64" s="281" t="e">
        <f t="shared" ca="1" si="3"/>
        <v>#N/A</v>
      </c>
      <c r="Z64" s="281" t="e">
        <f t="shared" ca="1" si="4"/>
        <v>#N/A</v>
      </c>
      <c r="AA64" s="281" t="e">
        <f t="shared" ca="1" si="5"/>
        <v>#N/A</v>
      </c>
      <c r="AB64" s="281" t="e">
        <f t="shared" ca="1" si="6"/>
        <v>#N/A</v>
      </c>
      <c r="AC64" s="281" t="e">
        <f t="shared" ca="1" si="7"/>
        <v>#N/A</v>
      </c>
      <c r="AD64" s="281" t="e">
        <f t="shared" ca="1" si="8"/>
        <v>#N/A</v>
      </c>
      <c r="AE64" s="281" t="e">
        <f t="shared" ca="1" si="9"/>
        <v>#N/A</v>
      </c>
      <c r="AF64" s="281" t="e">
        <f t="shared" ca="1" si="10"/>
        <v>#N/A</v>
      </c>
      <c r="AG64" s="281" t="e">
        <f t="shared" ca="1" si="11"/>
        <v>#N/A</v>
      </c>
      <c r="AH64" s="281" t="e">
        <f t="array" aca="1" ref="AH64" ca="1">INDEX(Ref_Master_Unit_Table,MATCH($W64,REF_To_Unit,0),MATCH('Reference - Lookup and Unit'!$A$11,Ref_From_Units,0))</f>
        <v>#N/A</v>
      </c>
      <c r="AI64" s="281" t="e">
        <f t="array" aca="1" ref="AI64" ca="1">INDEX(Ref_Master_Unit_Table,MATCH(IF(AND($D64="UK",$G64="Vehicle Distance (e.g. Road Transport)"),$L64,IF(ISBLANK($O64),$L64,$O64)),Ref_From_Units,0),MATCH($X64,REF_To_Unit,0))</f>
        <v>#N/A</v>
      </c>
      <c r="AJ64" s="281" t="e">
        <f t="array" aca="1" ref="AJ64" ca="1">INDEX(Ref_Master_Unit_Table,MATCH($Z64,REF_To_Unit,0),MATCH('Reference - Lookup and Unit'!$A$11,Ref_From_Units,0))</f>
        <v>#N/A</v>
      </c>
      <c r="AK64" s="281" t="e">
        <f t="array" aca="1" ref="AK64" ca="1">INDEX(Ref_Master_Unit_Table,MATCH(IF(AND($D64="UK",$G64="Vehicle Distance (e.g. Road Transport)"),$L64,IF(ISBLANK($O64),$L64,$O64)),Ref_From_Units,0),MATCH($AA64,REF_To_Unit,0))</f>
        <v>#N/A</v>
      </c>
      <c r="AL64" s="281" t="e">
        <f t="array" aca="1" ref="AL64" ca="1">INDEX(Ref_Master_Unit_Table,MATCH($AC64,REF_To_Unit,0),MATCH('Reference - Lookup and Unit'!$A$11,Ref_From_Units,0))</f>
        <v>#N/A</v>
      </c>
      <c r="AM64" s="281" t="e">
        <f t="array" aca="1" ref="AM64" ca="1">INDEX(Ref_Master_Unit_Table,MATCH(IF(OR($G64="Fuel Use",$G64="Custom Fuel"),$O64,$L64),Ref_From_Units,0),MATCH($AD64,REF_To_Unit,0))</f>
        <v>#N/A</v>
      </c>
      <c r="AN64" s="281" t="e">
        <f t="array" aca="1" ref="AN64" ca="1">INDEX(Ref_Master_Unit_Table,MATCH($AF64,REF_To_Unit,0),MATCH('Reference - Lookup and Unit'!$A$11,Ref_From_Units,0))</f>
        <v>#N/A</v>
      </c>
      <c r="AO64" s="281" t="e">
        <f t="array" aca="1" ref="AO64" ca="1">INDEX(Ref_Master_Unit_Table,MATCH(IF(OR($G64="Fuel Use",$G64="Custom Fuel"),$O64,$L64),Ref_From_Units,0),MATCH($AD64,REF_To_Unit,0))</f>
        <v>#N/A</v>
      </c>
      <c r="AP64" s="281">
        <f t="shared" ca="1" si="12"/>
        <v>1</v>
      </c>
      <c r="AQ64" s="282">
        <f t="shared" ca="1" si="13"/>
        <v>28</v>
      </c>
      <c r="AR64" s="282">
        <f t="shared" ca="1" si="14"/>
        <v>265</v>
      </c>
      <c r="AS64" s="282">
        <f t="shared" ca="1" si="15"/>
        <v>1</v>
      </c>
      <c r="AT64" s="276" t="str">
        <f t="shared" si="16"/>
        <v>Ref_DD_vehicle_Passenger_US_Road</v>
      </c>
      <c r="AU64" s="276" t="e">
        <f t="shared" ca="1" si="17"/>
        <v>#N/A</v>
      </c>
      <c r="AV64" s="276" t="e">
        <f t="shared" ca="1" si="18"/>
        <v>#N/A</v>
      </c>
      <c r="AW64" s="276" t="e">
        <f t="shared" ca="1" si="19"/>
        <v>#N/A</v>
      </c>
      <c r="AX64" s="276" t="e">
        <f t="shared" ca="1" si="20"/>
        <v>#N/A</v>
      </c>
      <c r="AY64" s="276" t="b">
        <f t="shared" ca="1" si="21"/>
        <v>1</v>
      </c>
      <c r="AZ64" s="276" t="str">
        <f t="shared" si="22"/>
        <v/>
      </c>
      <c r="BA64" s="276" t="str">
        <f t="shared" si="23"/>
        <v/>
      </c>
      <c r="BB64" s="276" t="str">
        <f t="shared" si="24"/>
        <v/>
      </c>
      <c r="BC64" s="276" t="str">
        <f t="shared" si="25"/>
        <v/>
      </c>
      <c r="BD64" s="276" t="str">
        <f t="shared" si="26"/>
        <v/>
      </c>
      <c r="BE64" s="276" t="str">
        <f t="shared" si="27"/>
        <v/>
      </c>
      <c r="BF64" s="276" t="str">
        <f t="shared" si="28"/>
        <v/>
      </c>
      <c r="BG64" s="276" t="str">
        <f t="shared" si="29"/>
        <v/>
      </c>
      <c r="BH64" s="276" t="str">
        <f t="shared" si="30"/>
        <v/>
      </c>
      <c r="BI64" s="276" t="str">
        <f t="shared" si="31"/>
        <v/>
      </c>
      <c r="BJ64" s="276" t="str">
        <f t="shared" si="32"/>
        <v/>
      </c>
      <c r="BK64" s="276" t="str">
        <f t="shared" si="33"/>
        <v/>
      </c>
      <c r="BL64" s="276" t="str">
        <f t="shared" si="34"/>
        <v/>
      </c>
      <c r="BM64" s="283" t="str">
        <f t="shared" ca="1" si="35"/>
        <v/>
      </c>
      <c r="BN64" s="276" t="str">
        <f t="shared" si="36"/>
        <v/>
      </c>
      <c r="BO64" s="276" t="str">
        <f t="shared" si="37"/>
        <v/>
      </c>
      <c r="BP64" s="276" t="str">
        <f t="shared" si="38"/>
        <v/>
      </c>
      <c r="BQ64" s="276" t="str">
        <f t="shared" si="39"/>
        <v/>
      </c>
      <c r="BR64" s="276" t="str">
        <f t="shared" si="40"/>
        <v/>
      </c>
      <c r="BS64" s="276" t="str">
        <f t="shared" si="41"/>
        <v/>
      </c>
      <c r="BT64" s="276" t="str">
        <f t="shared" si="42"/>
        <v/>
      </c>
      <c r="BU64" s="276" t="str">
        <f t="shared" si="43"/>
        <v/>
      </c>
      <c r="BV64" s="276" t="str">
        <f t="shared" si="44"/>
        <v/>
      </c>
      <c r="BW64" s="276" t="str">
        <f t="shared" si="45"/>
        <v/>
      </c>
      <c r="BX64" s="276" t="str">
        <f t="shared" si="46"/>
        <v/>
      </c>
      <c r="BY64" s="276" t="str">
        <f t="shared" si="47"/>
        <v/>
      </c>
      <c r="BZ64" s="276" t="str">
        <f t="shared" si="48"/>
        <v/>
      </c>
      <c r="CA64" s="276" t="str">
        <f t="shared" si="49"/>
        <v/>
      </c>
      <c r="CB64" s="276" t="str">
        <f t="shared" si="50"/>
        <v/>
      </c>
      <c r="CC64" s="276" t="str">
        <f t="shared" si="51"/>
        <v/>
      </c>
      <c r="CD64" s="276" t="str">
        <f t="shared" si="52"/>
        <v/>
      </c>
      <c r="CE64" s="276" t="str">
        <f t="shared" si="53"/>
        <v/>
      </c>
      <c r="CF64" s="276" t="str">
        <f t="shared" si="54"/>
        <v/>
      </c>
      <c r="CG64" s="276" t="str">
        <f t="shared" si="55"/>
        <v/>
      </c>
      <c r="CH64" s="276" t="str">
        <f t="shared" si="56"/>
        <v/>
      </c>
      <c r="CI64" s="276" t="str">
        <f t="shared" si="57"/>
        <v/>
      </c>
      <c r="CJ64" s="276" t="str">
        <f t="shared" si="58"/>
        <v/>
      </c>
      <c r="CK64" s="276" t="str">
        <f t="shared" si="59"/>
        <v/>
      </c>
      <c r="CL64" s="276" t="str">
        <f t="shared" ca="1" si="60"/>
        <v/>
      </c>
      <c r="CM64" s="276" t="str">
        <f t="shared" si="61"/>
        <v/>
      </c>
      <c r="CN64" s="276" t="str">
        <f t="shared" si="62"/>
        <v/>
      </c>
      <c r="CO64" s="276" t="str">
        <f t="shared" si="63"/>
        <v/>
      </c>
      <c r="CP64" s="276" t="str">
        <f t="shared" si="64"/>
        <v>Ref_DD_DistanceUnit</v>
      </c>
      <c r="CQ64" s="276" t="str">
        <f t="shared" ca="1" si="65"/>
        <v/>
      </c>
      <c r="CR64" s="311">
        <f t="shared" si="66"/>
        <v>0</v>
      </c>
      <c r="CS64" s="187"/>
      <c r="CT64" s="187"/>
      <c r="CU64" s="187"/>
      <c r="CV64" s="187"/>
      <c r="CW64" s="187"/>
      <c r="CX64" s="187"/>
      <c r="CY64" s="187"/>
      <c r="CZ64" s="187"/>
      <c r="DA64" s="187"/>
      <c r="DB64" s="187"/>
      <c r="DC64" s="187"/>
      <c r="DD64" s="187"/>
      <c r="DE64" s="187"/>
      <c r="DF64" s="187"/>
      <c r="DG64" s="187"/>
      <c r="DH64" s="187"/>
      <c r="DI64" s="187"/>
      <c r="DJ64" s="187"/>
      <c r="DK64" s="187"/>
      <c r="DL64" s="187"/>
      <c r="DM64" s="199"/>
      <c r="DN64" s="199"/>
      <c r="DO64" s="313"/>
    </row>
    <row r="65" spans="1:119" s="227" customFormat="1" ht="18" hidden="1" customHeight="1">
      <c r="A65" s="187"/>
      <c r="B65" s="285"/>
      <c r="C65" s="295"/>
      <c r="D65" s="271" t="s">
        <v>77</v>
      </c>
      <c r="E65" s="271" t="s">
        <v>105</v>
      </c>
      <c r="F65" s="277"/>
      <c r="G65" s="277"/>
      <c r="H65" s="277"/>
      <c r="I65" s="278"/>
      <c r="J65" s="278"/>
      <c r="K65" s="278"/>
      <c r="L65" s="277"/>
      <c r="M65" s="277"/>
      <c r="N65" s="278"/>
      <c r="O65" s="277"/>
      <c r="P65" s="279"/>
      <c r="Q65" s="280" t="str">
        <f t="shared" ca="1" si="72"/>
        <v/>
      </c>
      <c r="R65" s="280" t="str">
        <f t="shared" ca="1" si="73"/>
        <v/>
      </c>
      <c r="S65" s="280" t="str">
        <f t="shared" ca="1" si="74"/>
        <v/>
      </c>
      <c r="T65" s="280" t="str">
        <f t="shared" ca="1" si="75"/>
        <v/>
      </c>
      <c r="U65" s="296" t="str">
        <f t="shared" ca="1" si="76"/>
        <v/>
      </c>
      <c r="V65" s="286" t="e">
        <f t="shared" ca="1" si="0"/>
        <v>#N/A</v>
      </c>
      <c r="W65" s="281" t="e">
        <f t="shared" ca="1" si="1"/>
        <v>#N/A</v>
      </c>
      <c r="X65" s="281" t="e">
        <f t="shared" ca="1" si="2"/>
        <v>#N/A</v>
      </c>
      <c r="Y65" s="281" t="e">
        <f t="shared" ca="1" si="3"/>
        <v>#N/A</v>
      </c>
      <c r="Z65" s="281" t="e">
        <f t="shared" ca="1" si="4"/>
        <v>#N/A</v>
      </c>
      <c r="AA65" s="281" t="e">
        <f t="shared" ca="1" si="5"/>
        <v>#N/A</v>
      </c>
      <c r="AB65" s="281" t="e">
        <f t="shared" ca="1" si="6"/>
        <v>#N/A</v>
      </c>
      <c r="AC65" s="281" t="e">
        <f t="shared" ca="1" si="7"/>
        <v>#N/A</v>
      </c>
      <c r="AD65" s="281" t="e">
        <f t="shared" ca="1" si="8"/>
        <v>#N/A</v>
      </c>
      <c r="AE65" s="281" t="e">
        <f t="shared" ca="1" si="9"/>
        <v>#N/A</v>
      </c>
      <c r="AF65" s="281" t="e">
        <f t="shared" ca="1" si="10"/>
        <v>#N/A</v>
      </c>
      <c r="AG65" s="281" t="e">
        <f t="shared" ca="1" si="11"/>
        <v>#N/A</v>
      </c>
      <c r="AH65" s="281" t="e">
        <f t="array" aca="1" ref="AH65" ca="1">INDEX(Ref_Master_Unit_Table,MATCH($W65,REF_To_Unit,0),MATCH('Reference - Lookup and Unit'!$A$11,Ref_From_Units,0))</f>
        <v>#N/A</v>
      </c>
      <c r="AI65" s="281" t="e">
        <f t="array" aca="1" ref="AI65" ca="1">INDEX(Ref_Master_Unit_Table,MATCH(IF(AND($D65="UK",$G65="Vehicle Distance (e.g. Road Transport)"),$L65,IF(ISBLANK($O65),$L65,$O65)),Ref_From_Units,0),MATCH($X65,REF_To_Unit,0))</f>
        <v>#N/A</v>
      </c>
      <c r="AJ65" s="281" t="e">
        <f t="array" aca="1" ref="AJ65" ca="1">INDEX(Ref_Master_Unit_Table,MATCH($Z65,REF_To_Unit,0),MATCH('Reference - Lookup and Unit'!$A$11,Ref_From_Units,0))</f>
        <v>#N/A</v>
      </c>
      <c r="AK65" s="281" t="e">
        <f t="array" aca="1" ref="AK65" ca="1">INDEX(Ref_Master_Unit_Table,MATCH(IF(AND($D65="UK",$G65="Vehicle Distance (e.g. Road Transport)"),$L65,IF(ISBLANK($O65),$L65,$O65)),Ref_From_Units,0),MATCH($AA65,REF_To_Unit,0))</f>
        <v>#N/A</v>
      </c>
      <c r="AL65" s="281" t="e">
        <f t="array" aca="1" ref="AL65" ca="1">INDEX(Ref_Master_Unit_Table,MATCH($AC65,REF_To_Unit,0),MATCH('Reference - Lookup and Unit'!$A$11,Ref_From_Units,0))</f>
        <v>#N/A</v>
      </c>
      <c r="AM65" s="281" t="e">
        <f t="array" aca="1" ref="AM65" ca="1">INDEX(Ref_Master_Unit_Table,MATCH(IF(OR($G65="Fuel Use",$G65="Custom Fuel"),$O65,$L65),Ref_From_Units,0),MATCH($AD65,REF_To_Unit,0))</f>
        <v>#N/A</v>
      </c>
      <c r="AN65" s="281" t="e">
        <f t="array" aca="1" ref="AN65" ca="1">INDEX(Ref_Master_Unit_Table,MATCH($AF65,REF_To_Unit,0),MATCH('Reference - Lookup and Unit'!$A$11,Ref_From_Units,0))</f>
        <v>#N/A</v>
      </c>
      <c r="AO65" s="281" t="e">
        <f t="array" aca="1" ref="AO65" ca="1">INDEX(Ref_Master_Unit_Table,MATCH(IF(OR($G65="Fuel Use",$G65="Custom Fuel"),$O65,$L65),Ref_From_Units,0),MATCH($AD65,REF_To_Unit,0))</f>
        <v>#N/A</v>
      </c>
      <c r="AP65" s="281">
        <f t="shared" ca="1" si="12"/>
        <v>1</v>
      </c>
      <c r="AQ65" s="282">
        <f t="shared" ca="1" si="13"/>
        <v>28</v>
      </c>
      <c r="AR65" s="282">
        <f t="shared" ca="1" si="14"/>
        <v>265</v>
      </c>
      <c r="AS65" s="282">
        <f t="shared" ca="1" si="15"/>
        <v>1</v>
      </c>
      <c r="AT65" s="276" t="str">
        <f t="shared" si="16"/>
        <v>Ref_DD_vehicle_Passenger_US_Road</v>
      </c>
      <c r="AU65" s="276" t="e">
        <f t="shared" ca="1" si="17"/>
        <v>#N/A</v>
      </c>
      <c r="AV65" s="276" t="e">
        <f t="shared" ca="1" si="18"/>
        <v>#N/A</v>
      </c>
      <c r="AW65" s="276" t="e">
        <f t="shared" ca="1" si="19"/>
        <v>#N/A</v>
      </c>
      <c r="AX65" s="276" t="e">
        <f t="shared" ca="1" si="20"/>
        <v>#N/A</v>
      </c>
      <c r="AY65" s="276" t="b">
        <f t="shared" ca="1" si="21"/>
        <v>1</v>
      </c>
      <c r="AZ65" s="276" t="str">
        <f t="shared" si="22"/>
        <v/>
      </c>
      <c r="BA65" s="276" t="str">
        <f t="shared" si="23"/>
        <v/>
      </c>
      <c r="BB65" s="276" t="str">
        <f t="shared" si="24"/>
        <v/>
      </c>
      <c r="BC65" s="276" t="str">
        <f t="shared" si="25"/>
        <v/>
      </c>
      <c r="BD65" s="276" t="str">
        <f t="shared" si="26"/>
        <v/>
      </c>
      <c r="BE65" s="276" t="str">
        <f t="shared" si="27"/>
        <v/>
      </c>
      <c r="BF65" s="276" t="str">
        <f t="shared" si="28"/>
        <v/>
      </c>
      <c r="BG65" s="276" t="str">
        <f t="shared" si="29"/>
        <v/>
      </c>
      <c r="BH65" s="276" t="str">
        <f t="shared" si="30"/>
        <v/>
      </c>
      <c r="BI65" s="276" t="str">
        <f t="shared" si="31"/>
        <v/>
      </c>
      <c r="BJ65" s="276" t="str">
        <f t="shared" si="32"/>
        <v/>
      </c>
      <c r="BK65" s="276" t="str">
        <f t="shared" si="33"/>
        <v/>
      </c>
      <c r="BL65" s="276" t="str">
        <f t="shared" si="34"/>
        <v/>
      </c>
      <c r="BM65" s="283" t="str">
        <f t="shared" ca="1" si="35"/>
        <v/>
      </c>
      <c r="BN65" s="276" t="str">
        <f t="shared" si="36"/>
        <v/>
      </c>
      <c r="BO65" s="276" t="str">
        <f t="shared" si="37"/>
        <v/>
      </c>
      <c r="BP65" s="276" t="str">
        <f t="shared" si="38"/>
        <v/>
      </c>
      <c r="BQ65" s="276" t="str">
        <f t="shared" si="39"/>
        <v/>
      </c>
      <c r="BR65" s="276" t="str">
        <f t="shared" si="40"/>
        <v/>
      </c>
      <c r="BS65" s="276" t="str">
        <f t="shared" si="41"/>
        <v/>
      </c>
      <c r="BT65" s="276" t="str">
        <f t="shared" si="42"/>
        <v/>
      </c>
      <c r="BU65" s="276" t="str">
        <f t="shared" si="43"/>
        <v/>
      </c>
      <c r="BV65" s="276" t="str">
        <f t="shared" si="44"/>
        <v/>
      </c>
      <c r="BW65" s="276" t="str">
        <f t="shared" si="45"/>
        <v/>
      </c>
      <c r="BX65" s="276" t="str">
        <f t="shared" si="46"/>
        <v/>
      </c>
      <c r="BY65" s="276" t="str">
        <f t="shared" si="47"/>
        <v/>
      </c>
      <c r="BZ65" s="276" t="str">
        <f t="shared" si="48"/>
        <v/>
      </c>
      <c r="CA65" s="276" t="str">
        <f t="shared" si="49"/>
        <v/>
      </c>
      <c r="CB65" s="276" t="str">
        <f t="shared" si="50"/>
        <v/>
      </c>
      <c r="CC65" s="276" t="str">
        <f t="shared" si="51"/>
        <v/>
      </c>
      <c r="CD65" s="276" t="str">
        <f t="shared" si="52"/>
        <v/>
      </c>
      <c r="CE65" s="276" t="str">
        <f t="shared" si="53"/>
        <v/>
      </c>
      <c r="CF65" s="276" t="str">
        <f t="shared" si="54"/>
        <v/>
      </c>
      <c r="CG65" s="276" t="str">
        <f t="shared" si="55"/>
        <v/>
      </c>
      <c r="CH65" s="276" t="str">
        <f t="shared" si="56"/>
        <v/>
      </c>
      <c r="CI65" s="276" t="str">
        <f t="shared" si="57"/>
        <v/>
      </c>
      <c r="CJ65" s="276" t="str">
        <f t="shared" si="58"/>
        <v/>
      </c>
      <c r="CK65" s="276" t="str">
        <f t="shared" si="59"/>
        <v/>
      </c>
      <c r="CL65" s="276" t="str">
        <f t="shared" ca="1" si="60"/>
        <v/>
      </c>
      <c r="CM65" s="276" t="str">
        <f t="shared" si="61"/>
        <v/>
      </c>
      <c r="CN65" s="276" t="str">
        <f t="shared" si="62"/>
        <v/>
      </c>
      <c r="CO65" s="276" t="str">
        <f t="shared" si="63"/>
        <v/>
      </c>
      <c r="CP65" s="276" t="str">
        <f t="shared" si="64"/>
        <v>Ref_DD_DistanceUnit</v>
      </c>
      <c r="CQ65" s="276" t="str">
        <f t="shared" ca="1" si="65"/>
        <v/>
      </c>
      <c r="CR65" s="311">
        <f t="shared" si="66"/>
        <v>0</v>
      </c>
      <c r="CS65" s="187"/>
      <c r="CT65" s="187"/>
      <c r="CU65" s="187"/>
      <c r="CV65" s="187"/>
      <c r="CW65" s="187"/>
      <c r="CX65" s="187"/>
      <c r="CY65" s="187"/>
      <c r="CZ65" s="187"/>
      <c r="DA65" s="187"/>
      <c r="DB65" s="187"/>
      <c r="DC65" s="187"/>
      <c r="DD65" s="187"/>
      <c r="DE65" s="187"/>
      <c r="DF65" s="187"/>
      <c r="DG65" s="187"/>
      <c r="DH65" s="187"/>
      <c r="DI65" s="187"/>
      <c r="DJ65" s="187"/>
      <c r="DK65" s="187"/>
      <c r="DL65" s="187"/>
      <c r="DM65" s="199"/>
      <c r="DN65" s="199"/>
      <c r="DO65" s="313"/>
    </row>
    <row r="66" spans="1:119" s="227" customFormat="1" ht="18" hidden="1" customHeight="1">
      <c r="A66" s="187"/>
      <c r="B66" s="285"/>
      <c r="C66" s="295"/>
      <c r="D66" s="271" t="s">
        <v>77</v>
      </c>
      <c r="E66" s="271" t="s">
        <v>105</v>
      </c>
      <c r="F66" s="277"/>
      <c r="G66" s="277"/>
      <c r="H66" s="277"/>
      <c r="I66" s="278"/>
      <c r="J66" s="278"/>
      <c r="K66" s="278"/>
      <c r="L66" s="277"/>
      <c r="M66" s="277"/>
      <c r="N66" s="278"/>
      <c r="O66" s="277"/>
      <c r="P66" s="279"/>
      <c r="Q66" s="280" t="str">
        <f t="shared" ca="1" si="72"/>
        <v/>
      </c>
      <c r="R66" s="280" t="str">
        <f t="shared" ca="1" si="73"/>
        <v/>
      </c>
      <c r="S66" s="280" t="str">
        <f t="shared" ca="1" si="74"/>
        <v/>
      </c>
      <c r="T66" s="280" t="str">
        <f t="shared" ca="1" si="75"/>
        <v/>
      </c>
      <c r="U66" s="296" t="str">
        <f t="shared" ca="1" si="76"/>
        <v/>
      </c>
      <c r="V66" s="286" t="e">
        <f t="shared" ca="1" si="0"/>
        <v>#N/A</v>
      </c>
      <c r="W66" s="281" t="e">
        <f t="shared" ca="1" si="1"/>
        <v>#N/A</v>
      </c>
      <c r="X66" s="281" t="e">
        <f t="shared" ca="1" si="2"/>
        <v>#N/A</v>
      </c>
      <c r="Y66" s="281" t="e">
        <f t="shared" ca="1" si="3"/>
        <v>#N/A</v>
      </c>
      <c r="Z66" s="281" t="e">
        <f t="shared" ca="1" si="4"/>
        <v>#N/A</v>
      </c>
      <c r="AA66" s="281" t="e">
        <f t="shared" ca="1" si="5"/>
        <v>#N/A</v>
      </c>
      <c r="AB66" s="281" t="e">
        <f t="shared" ca="1" si="6"/>
        <v>#N/A</v>
      </c>
      <c r="AC66" s="281" t="e">
        <f t="shared" ca="1" si="7"/>
        <v>#N/A</v>
      </c>
      <c r="AD66" s="281" t="e">
        <f t="shared" ca="1" si="8"/>
        <v>#N/A</v>
      </c>
      <c r="AE66" s="281" t="e">
        <f t="shared" ca="1" si="9"/>
        <v>#N/A</v>
      </c>
      <c r="AF66" s="281" t="e">
        <f t="shared" ca="1" si="10"/>
        <v>#N/A</v>
      </c>
      <c r="AG66" s="281" t="e">
        <f t="shared" ca="1" si="11"/>
        <v>#N/A</v>
      </c>
      <c r="AH66" s="281" t="e">
        <f t="array" aca="1" ref="AH66" ca="1">INDEX(Ref_Master_Unit_Table,MATCH($W66,REF_To_Unit,0),MATCH('Reference - Lookup and Unit'!$A$11,Ref_From_Units,0))</f>
        <v>#N/A</v>
      </c>
      <c r="AI66" s="281" t="e">
        <f t="array" aca="1" ref="AI66" ca="1">INDEX(Ref_Master_Unit_Table,MATCH(IF(AND($D66="UK",$G66="Vehicle Distance (e.g. Road Transport)"),$L66,IF(ISBLANK($O66),$L66,$O66)),Ref_From_Units,0),MATCH($X66,REF_To_Unit,0))</f>
        <v>#N/A</v>
      </c>
      <c r="AJ66" s="281" t="e">
        <f t="array" aca="1" ref="AJ66" ca="1">INDEX(Ref_Master_Unit_Table,MATCH($Z66,REF_To_Unit,0),MATCH('Reference - Lookup and Unit'!$A$11,Ref_From_Units,0))</f>
        <v>#N/A</v>
      </c>
      <c r="AK66" s="281" t="e">
        <f t="array" aca="1" ref="AK66" ca="1">INDEX(Ref_Master_Unit_Table,MATCH(IF(AND($D66="UK",$G66="Vehicle Distance (e.g. Road Transport)"),$L66,IF(ISBLANK($O66),$L66,$O66)),Ref_From_Units,0),MATCH($AA66,REF_To_Unit,0))</f>
        <v>#N/A</v>
      </c>
      <c r="AL66" s="281" t="e">
        <f t="array" aca="1" ref="AL66" ca="1">INDEX(Ref_Master_Unit_Table,MATCH($AC66,REF_To_Unit,0),MATCH('Reference - Lookup and Unit'!$A$11,Ref_From_Units,0))</f>
        <v>#N/A</v>
      </c>
      <c r="AM66" s="281" t="e">
        <f t="array" aca="1" ref="AM66" ca="1">INDEX(Ref_Master_Unit_Table,MATCH(IF(OR($G66="Fuel Use",$G66="Custom Fuel"),$O66,$L66),Ref_From_Units,0),MATCH($AD66,REF_To_Unit,0))</f>
        <v>#N/A</v>
      </c>
      <c r="AN66" s="281" t="e">
        <f t="array" aca="1" ref="AN66" ca="1">INDEX(Ref_Master_Unit_Table,MATCH($AF66,REF_To_Unit,0),MATCH('Reference - Lookup and Unit'!$A$11,Ref_From_Units,0))</f>
        <v>#N/A</v>
      </c>
      <c r="AO66" s="281" t="e">
        <f t="array" aca="1" ref="AO66" ca="1">INDEX(Ref_Master_Unit_Table,MATCH(IF(OR($G66="Fuel Use",$G66="Custom Fuel"),$O66,$L66),Ref_From_Units,0),MATCH($AD66,REF_To_Unit,0))</f>
        <v>#N/A</v>
      </c>
      <c r="AP66" s="281">
        <f t="shared" ca="1" si="12"/>
        <v>1</v>
      </c>
      <c r="AQ66" s="282">
        <f t="shared" ca="1" si="13"/>
        <v>28</v>
      </c>
      <c r="AR66" s="282">
        <f t="shared" ca="1" si="14"/>
        <v>265</v>
      </c>
      <c r="AS66" s="282">
        <f t="shared" ca="1" si="15"/>
        <v>1</v>
      </c>
      <c r="AT66" s="276" t="str">
        <f t="shared" si="16"/>
        <v>Ref_DD_vehicle_Passenger_US_Road</v>
      </c>
      <c r="AU66" s="276" t="e">
        <f t="shared" ca="1" si="17"/>
        <v>#N/A</v>
      </c>
      <c r="AV66" s="276" t="e">
        <f t="shared" ca="1" si="18"/>
        <v>#N/A</v>
      </c>
      <c r="AW66" s="276" t="e">
        <f t="shared" ca="1" si="19"/>
        <v>#N/A</v>
      </c>
      <c r="AX66" s="276" t="e">
        <f t="shared" ca="1" si="20"/>
        <v>#N/A</v>
      </c>
      <c r="AY66" s="276" t="b">
        <f t="shared" ca="1" si="21"/>
        <v>1</v>
      </c>
      <c r="AZ66" s="276" t="str">
        <f t="shared" si="22"/>
        <v/>
      </c>
      <c r="BA66" s="276" t="str">
        <f t="shared" si="23"/>
        <v/>
      </c>
      <c r="BB66" s="276" t="str">
        <f t="shared" si="24"/>
        <v/>
      </c>
      <c r="BC66" s="276" t="str">
        <f t="shared" si="25"/>
        <v/>
      </c>
      <c r="BD66" s="276" t="str">
        <f t="shared" si="26"/>
        <v/>
      </c>
      <c r="BE66" s="276" t="str">
        <f t="shared" si="27"/>
        <v/>
      </c>
      <c r="BF66" s="276" t="str">
        <f t="shared" si="28"/>
        <v/>
      </c>
      <c r="BG66" s="276" t="str">
        <f t="shared" si="29"/>
        <v/>
      </c>
      <c r="BH66" s="276" t="str">
        <f t="shared" si="30"/>
        <v/>
      </c>
      <c r="BI66" s="276" t="str">
        <f t="shared" si="31"/>
        <v/>
      </c>
      <c r="BJ66" s="276" t="str">
        <f t="shared" si="32"/>
        <v/>
      </c>
      <c r="BK66" s="276" t="str">
        <f t="shared" si="33"/>
        <v/>
      </c>
      <c r="BL66" s="276" t="str">
        <f t="shared" si="34"/>
        <v/>
      </c>
      <c r="BM66" s="283" t="str">
        <f t="shared" ca="1" si="35"/>
        <v/>
      </c>
      <c r="BN66" s="276" t="str">
        <f t="shared" si="36"/>
        <v/>
      </c>
      <c r="BO66" s="276" t="str">
        <f t="shared" si="37"/>
        <v/>
      </c>
      <c r="BP66" s="276" t="str">
        <f t="shared" si="38"/>
        <v/>
      </c>
      <c r="BQ66" s="276" t="str">
        <f t="shared" si="39"/>
        <v/>
      </c>
      <c r="BR66" s="276" t="str">
        <f t="shared" si="40"/>
        <v/>
      </c>
      <c r="BS66" s="276" t="str">
        <f t="shared" si="41"/>
        <v/>
      </c>
      <c r="BT66" s="276" t="str">
        <f t="shared" si="42"/>
        <v/>
      </c>
      <c r="BU66" s="276" t="str">
        <f t="shared" si="43"/>
        <v/>
      </c>
      <c r="BV66" s="276" t="str">
        <f t="shared" si="44"/>
        <v/>
      </c>
      <c r="BW66" s="276" t="str">
        <f t="shared" si="45"/>
        <v/>
      </c>
      <c r="BX66" s="276" t="str">
        <f t="shared" si="46"/>
        <v/>
      </c>
      <c r="BY66" s="276" t="str">
        <f t="shared" si="47"/>
        <v/>
      </c>
      <c r="BZ66" s="276" t="str">
        <f t="shared" si="48"/>
        <v/>
      </c>
      <c r="CA66" s="276" t="str">
        <f t="shared" si="49"/>
        <v/>
      </c>
      <c r="CB66" s="276" t="str">
        <f t="shared" si="50"/>
        <v/>
      </c>
      <c r="CC66" s="276" t="str">
        <f t="shared" si="51"/>
        <v/>
      </c>
      <c r="CD66" s="276" t="str">
        <f t="shared" si="52"/>
        <v/>
      </c>
      <c r="CE66" s="276" t="str">
        <f t="shared" si="53"/>
        <v/>
      </c>
      <c r="CF66" s="276" t="str">
        <f t="shared" si="54"/>
        <v/>
      </c>
      <c r="CG66" s="276" t="str">
        <f t="shared" si="55"/>
        <v/>
      </c>
      <c r="CH66" s="276" t="str">
        <f t="shared" si="56"/>
        <v/>
      </c>
      <c r="CI66" s="276" t="str">
        <f t="shared" si="57"/>
        <v/>
      </c>
      <c r="CJ66" s="276" t="str">
        <f t="shared" si="58"/>
        <v/>
      </c>
      <c r="CK66" s="276" t="str">
        <f t="shared" si="59"/>
        <v/>
      </c>
      <c r="CL66" s="276" t="str">
        <f t="shared" ca="1" si="60"/>
        <v/>
      </c>
      <c r="CM66" s="276" t="str">
        <f t="shared" si="61"/>
        <v/>
      </c>
      <c r="CN66" s="276" t="str">
        <f t="shared" si="62"/>
        <v/>
      </c>
      <c r="CO66" s="276" t="str">
        <f t="shared" si="63"/>
        <v/>
      </c>
      <c r="CP66" s="276" t="str">
        <f t="shared" si="64"/>
        <v>Ref_DD_DistanceUnit</v>
      </c>
      <c r="CQ66" s="276" t="str">
        <f t="shared" ca="1" si="65"/>
        <v/>
      </c>
      <c r="CR66" s="311">
        <f t="shared" si="66"/>
        <v>0</v>
      </c>
      <c r="CS66" s="187"/>
      <c r="CT66" s="187"/>
      <c r="CU66" s="187"/>
      <c r="CV66" s="187"/>
      <c r="CW66" s="187"/>
      <c r="CX66" s="187"/>
      <c r="CY66" s="187"/>
      <c r="CZ66" s="187"/>
      <c r="DA66" s="187"/>
      <c r="DB66" s="187"/>
      <c r="DC66" s="187"/>
      <c r="DD66" s="187"/>
      <c r="DE66" s="187"/>
      <c r="DF66" s="187"/>
      <c r="DG66" s="187"/>
      <c r="DH66" s="187"/>
      <c r="DI66" s="187"/>
      <c r="DJ66" s="187"/>
      <c r="DK66" s="187"/>
      <c r="DL66" s="187"/>
      <c r="DM66" s="199"/>
      <c r="DN66" s="199"/>
      <c r="DO66" s="313"/>
    </row>
    <row r="67" spans="1:119" s="227" customFormat="1" ht="18" hidden="1" customHeight="1">
      <c r="A67" s="187"/>
      <c r="B67" s="285"/>
      <c r="C67" s="295"/>
      <c r="D67" s="271" t="s">
        <v>77</v>
      </c>
      <c r="E67" s="271" t="s">
        <v>105</v>
      </c>
      <c r="F67" s="277"/>
      <c r="G67" s="277"/>
      <c r="H67" s="277"/>
      <c r="I67" s="278"/>
      <c r="J67" s="278"/>
      <c r="K67" s="278"/>
      <c r="L67" s="277"/>
      <c r="M67" s="277"/>
      <c r="N67" s="278"/>
      <c r="O67" s="277"/>
      <c r="P67" s="279"/>
      <c r="Q67" s="280" t="str">
        <f t="shared" ca="1" si="72"/>
        <v/>
      </c>
      <c r="R67" s="280" t="str">
        <f t="shared" ca="1" si="73"/>
        <v/>
      </c>
      <c r="S67" s="280" t="str">
        <f t="shared" ca="1" si="74"/>
        <v/>
      </c>
      <c r="T67" s="280" t="str">
        <f t="shared" ca="1" si="75"/>
        <v/>
      </c>
      <c r="U67" s="296" t="str">
        <f t="shared" ca="1" si="76"/>
        <v/>
      </c>
      <c r="V67" s="286" t="e">
        <f t="shared" ca="1" si="0"/>
        <v>#N/A</v>
      </c>
      <c r="W67" s="281" t="e">
        <f t="shared" ca="1" si="1"/>
        <v>#N/A</v>
      </c>
      <c r="X67" s="281" t="e">
        <f t="shared" ca="1" si="2"/>
        <v>#N/A</v>
      </c>
      <c r="Y67" s="281" t="e">
        <f t="shared" ca="1" si="3"/>
        <v>#N/A</v>
      </c>
      <c r="Z67" s="281" t="e">
        <f t="shared" ca="1" si="4"/>
        <v>#N/A</v>
      </c>
      <c r="AA67" s="281" t="e">
        <f t="shared" ca="1" si="5"/>
        <v>#N/A</v>
      </c>
      <c r="AB67" s="281" t="e">
        <f t="shared" ca="1" si="6"/>
        <v>#N/A</v>
      </c>
      <c r="AC67" s="281" t="e">
        <f t="shared" ca="1" si="7"/>
        <v>#N/A</v>
      </c>
      <c r="AD67" s="281" t="e">
        <f t="shared" ca="1" si="8"/>
        <v>#N/A</v>
      </c>
      <c r="AE67" s="281" t="e">
        <f t="shared" ca="1" si="9"/>
        <v>#N/A</v>
      </c>
      <c r="AF67" s="281" t="e">
        <f t="shared" ca="1" si="10"/>
        <v>#N/A</v>
      </c>
      <c r="AG67" s="281" t="e">
        <f t="shared" ca="1" si="11"/>
        <v>#N/A</v>
      </c>
      <c r="AH67" s="281" t="e">
        <f t="array" aca="1" ref="AH67" ca="1">INDEX(Ref_Master_Unit_Table,MATCH($W67,REF_To_Unit,0),MATCH('Reference - Lookup and Unit'!$A$11,Ref_From_Units,0))</f>
        <v>#N/A</v>
      </c>
      <c r="AI67" s="281" t="e">
        <f t="array" aca="1" ref="AI67" ca="1">INDEX(Ref_Master_Unit_Table,MATCH(IF(AND($D67="UK",$G67="Vehicle Distance (e.g. Road Transport)"),$L67,IF(ISBLANK($O67),$L67,$O67)),Ref_From_Units,0),MATCH($X67,REF_To_Unit,0))</f>
        <v>#N/A</v>
      </c>
      <c r="AJ67" s="281" t="e">
        <f t="array" aca="1" ref="AJ67" ca="1">INDEX(Ref_Master_Unit_Table,MATCH($Z67,REF_To_Unit,0),MATCH('Reference - Lookup and Unit'!$A$11,Ref_From_Units,0))</f>
        <v>#N/A</v>
      </c>
      <c r="AK67" s="281" t="e">
        <f t="array" aca="1" ref="AK67" ca="1">INDEX(Ref_Master_Unit_Table,MATCH(IF(AND($D67="UK",$G67="Vehicle Distance (e.g. Road Transport)"),$L67,IF(ISBLANK($O67),$L67,$O67)),Ref_From_Units,0),MATCH($AA67,REF_To_Unit,0))</f>
        <v>#N/A</v>
      </c>
      <c r="AL67" s="281" t="e">
        <f t="array" aca="1" ref="AL67" ca="1">INDEX(Ref_Master_Unit_Table,MATCH($AC67,REF_To_Unit,0),MATCH('Reference - Lookup and Unit'!$A$11,Ref_From_Units,0))</f>
        <v>#N/A</v>
      </c>
      <c r="AM67" s="281" t="e">
        <f t="array" aca="1" ref="AM67" ca="1">INDEX(Ref_Master_Unit_Table,MATCH(IF(OR($G67="Fuel Use",$G67="Custom Fuel"),$O67,$L67),Ref_From_Units,0),MATCH($AD67,REF_To_Unit,0))</f>
        <v>#N/A</v>
      </c>
      <c r="AN67" s="281" t="e">
        <f t="array" aca="1" ref="AN67" ca="1">INDEX(Ref_Master_Unit_Table,MATCH($AF67,REF_To_Unit,0),MATCH('Reference - Lookup and Unit'!$A$11,Ref_From_Units,0))</f>
        <v>#N/A</v>
      </c>
      <c r="AO67" s="281" t="e">
        <f t="array" aca="1" ref="AO67" ca="1">INDEX(Ref_Master_Unit_Table,MATCH(IF(OR($G67="Fuel Use",$G67="Custom Fuel"),$O67,$L67),Ref_From_Units,0),MATCH($AD67,REF_To_Unit,0))</f>
        <v>#N/A</v>
      </c>
      <c r="AP67" s="281">
        <f t="shared" ca="1" si="12"/>
        <v>1</v>
      </c>
      <c r="AQ67" s="282">
        <f t="shared" ca="1" si="13"/>
        <v>28</v>
      </c>
      <c r="AR67" s="282">
        <f t="shared" ca="1" si="14"/>
        <v>265</v>
      </c>
      <c r="AS67" s="282">
        <f t="shared" ca="1" si="15"/>
        <v>1</v>
      </c>
      <c r="AT67" s="276" t="str">
        <f t="shared" si="16"/>
        <v>Ref_DD_vehicle_Passenger_US_Road</v>
      </c>
      <c r="AU67" s="276" t="e">
        <f t="shared" ca="1" si="17"/>
        <v>#N/A</v>
      </c>
      <c r="AV67" s="276" t="e">
        <f t="shared" ca="1" si="18"/>
        <v>#N/A</v>
      </c>
      <c r="AW67" s="276" t="e">
        <f t="shared" ca="1" si="19"/>
        <v>#N/A</v>
      </c>
      <c r="AX67" s="276" t="e">
        <f t="shared" ca="1" si="20"/>
        <v>#N/A</v>
      </c>
      <c r="AY67" s="276" t="b">
        <f t="shared" ca="1" si="21"/>
        <v>1</v>
      </c>
      <c r="AZ67" s="276" t="str">
        <f t="shared" si="22"/>
        <v/>
      </c>
      <c r="BA67" s="276" t="str">
        <f t="shared" si="23"/>
        <v/>
      </c>
      <c r="BB67" s="276" t="str">
        <f t="shared" si="24"/>
        <v/>
      </c>
      <c r="BC67" s="276" t="str">
        <f t="shared" si="25"/>
        <v/>
      </c>
      <c r="BD67" s="276" t="str">
        <f t="shared" si="26"/>
        <v/>
      </c>
      <c r="BE67" s="276" t="str">
        <f t="shared" si="27"/>
        <v/>
      </c>
      <c r="BF67" s="276" t="str">
        <f t="shared" si="28"/>
        <v/>
      </c>
      <c r="BG67" s="276" t="str">
        <f t="shared" si="29"/>
        <v/>
      </c>
      <c r="BH67" s="276" t="str">
        <f t="shared" si="30"/>
        <v/>
      </c>
      <c r="BI67" s="276" t="str">
        <f t="shared" si="31"/>
        <v/>
      </c>
      <c r="BJ67" s="276" t="str">
        <f t="shared" si="32"/>
        <v/>
      </c>
      <c r="BK67" s="276" t="str">
        <f t="shared" si="33"/>
        <v/>
      </c>
      <c r="BL67" s="276" t="str">
        <f t="shared" si="34"/>
        <v/>
      </c>
      <c r="BM67" s="283" t="str">
        <f t="shared" ca="1" si="35"/>
        <v/>
      </c>
      <c r="BN67" s="276" t="str">
        <f t="shared" si="36"/>
        <v/>
      </c>
      <c r="BO67" s="276" t="str">
        <f t="shared" si="37"/>
        <v/>
      </c>
      <c r="BP67" s="276" t="str">
        <f t="shared" si="38"/>
        <v/>
      </c>
      <c r="BQ67" s="276" t="str">
        <f t="shared" si="39"/>
        <v/>
      </c>
      <c r="BR67" s="276" t="str">
        <f t="shared" si="40"/>
        <v/>
      </c>
      <c r="BS67" s="276" t="str">
        <f t="shared" si="41"/>
        <v/>
      </c>
      <c r="BT67" s="276" t="str">
        <f t="shared" si="42"/>
        <v/>
      </c>
      <c r="BU67" s="276" t="str">
        <f t="shared" si="43"/>
        <v/>
      </c>
      <c r="BV67" s="276" t="str">
        <f t="shared" si="44"/>
        <v/>
      </c>
      <c r="BW67" s="276" t="str">
        <f t="shared" si="45"/>
        <v/>
      </c>
      <c r="BX67" s="276" t="str">
        <f t="shared" si="46"/>
        <v/>
      </c>
      <c r="BY67" s="276" t="str">
        <f t="shared" si="47"/>
        <v/>
      </c>
      <c r="BZ67" s="276" t="str">
        <f t="shared" si="48"/>
        <v/>
      </c>
      <c r="CA67" s="276" t="str">
        <f t="shared" si="49"/>
        <v/>
      </c>
      <c r="CB67" s="276" t="str">
        <f t="shared" si="50"/>
        <v/>
      </c>
      <c r="CC67" s="276" t="str">
        <f t="shared" si="51"/>
        <v/>
      </c>
      <c r="CD67" s="276" t="str">
        <f t="shared" si="52"/>
        <v/>
      </c>
      <c r="CE67" s="276" t="str">
        <f t="shared" si="53"/>
        <v/>
      </c>
      <c r="CF67" s="276" t="str">
        <f t="shared" si="54"/>
        <v/>
      </c>
      <c r="CG67" s="276" t="str">
        <f t="shared" si="55"/>
        <v/>
      </c>
      <c r="CH67" s="276" t="str">
        <f t="shared" si="56"/>
        <v/>
      </c>
      <c r="CI67" s="276" t="str">
        <f t="shared" si="57"/>
        <v/>
      </c>
      <c r="CJ67" s="276" t="str">
        <f t="shared" si="58"/>
        <v/>
      </c>
      <c r="CK67" s="276" t="str">
        <f t="shared" si="59"/>
        <v/>
      </c>
      <c r="CL67" s="276" t="str">
        <f t="shared" ca="1" si="60"/>
        <v/>
      </c>
      <c r="CM67" s="276" t="str">
        <f t="shared" si="61"/>
        <v/>
      </c>
      <c r="CN67" s="276" t="str">
        <f t="shared" si="62"/>
        <v/>
      </c>
      <c r="CO67" s="276" t="str">
        <f t="shared" si="63"/>
        <v/>
      </c>
      <c r="CP67" s="276" t="str">
        <f t="shared" si="64"/>
        <v>Ref_DD_DistanceUnit</v>
      </c>
      <c r="CQ67" s="276" t="str">
        <f t="shared" ca="1" si="65"/>
        <v/>
      </c>
      <c r="CR67" s="311">
        <f t="shared" si="66"/>
        <v>0</v>
      </c>
      <c r="CS67" s="187"/>
      <c r="CT67" s="187"/>
      <c r="CU67" s="187"/>
      <c r="CV67" s="187"/>
      <c r="CW67" s="187"/>
      <c r="CX67" s="187"/>
      <c r="CY67" s="187"/>
      <c r="CZ67" s="187"/>
      <c r="DA67" s="187"/>
      <c r="DB67" s="187"/>
      <c r="DC67" s="187"/>
      <c r="DD67" s="187"/>
      <c r="DE67" s="187"/>
      <c r="DF67" s="187"/>
      <c r="DG67" s="187"/>
      <c r="DH67" s="187"/>
      <c r="DI67" s="187"/>
      <c r="DJ67" s="187"/>
      <c r="DK67" s="187"/>
      <c r="DL67" s="187"/>
      <c r="DM67" s="199"/>
      <c r="DN67" s="199"/>
      <c r="DO67" s="313"/>
    </row>
    <row r="68" spans="1:119" s="227" customFormat="1" ht="18" hidden="1" customHeight="1">
      <c r="A68" s="187"/>
      <c r="B68" s="285"/>
      <c r="C68" s="295"/>
      <c r="D68" s="271" t="s">
        <v>77</v>
      </c>
      <c r="E68" s="271" t="s">
        <v>105</v>
      </c>
      <c r="F68" s="277"/>
      <c r="G68" s="277"/>
      <c r="H68" s="277"/>
      <c r="I68" s="278"/>
      <c r="J68" s="278"/>
      <c r="K68" s="278"/>
      <c r="L68" s="277"/>
      <c r="M68" s="277"/>
      <c r="N68" s="278"/>
      <c r="O68" s="277"/>
      <c r="P68" s="279"/>
      <c r="Q68" s="280" t="str">
        <f t="shared" ca="1" si="72"/>
        <v/>
      </c>
      <c r="R68" s="280" t="str">
        <f t="shared" ca="1" si="73"/>
        <v/>
      </c>
      <c r="S68" s="280" t="str">
        <f t="shared" ca="1" si="74"/>
        <v/>
      </c>
      <c r="T68" s="280" t="str">
        <f t="shared" ca="1" si="75"/>
        <v/>
      </c>
      <c r="U68" s="296" t="str">
        <f t="shared" ca="1" si="76"/>
        <v/>
      </c>
      <c r="V68" s="286" t="e">
        <f t="shared" ca="1" si="0"/>
        <v>#N/A</v>
      </c>
      <c r="W68" s="281" t="e">
        <f t="shared" ca="1" si="1"/>
        <v>#N/A</v>
      </c>
      <c r="X68" s="281" t="e">
        <f t="shared" ca="1" si="2"/>
        <v>#N/A</v>
      </c>
      <c r="Y68" s="281" t="e">
        <f t="shared" ca="1" si="3"/>
        <v>#N/A</v>
      </c>
      <c r="Z68" s="281" t="e">
        <f t="shared" ca="1" si="4"/>
        <v>#N/A</v>
      </c>
      <c r="AA68" s="281" t="e">
        <f t="shared" ca="1" si="5"/>
        <v>#N/A</v>
      </c>
      <c r="AB68" s="281" t="e">
        <f t="shared" ca="1" si="6"/>
        <v>#N/A</v>
      </c>
      <c r="AC68" s="281" t="e">
        <f t="shared" ca="1" si="7"/>
        <v>#N/A</v>
      </c>
      <c r="AD68" s="281" t="e">
        <f t="shared" ca="1" si="8"/>
        <v>#N/A</v>
      </c>
      <c r="AE68" s="281" t="e">
        <f t="shared" ca="1" si="9"/>
        <v>#N/A</v>
      </c>
      <c r="AF68" s="281" t="e">
        <f t="shared" ca="1" si="10"/>
        <v>#N/A</v>
      </c>
      <c r="AG68" s="281" t="e">
        <f t="shared" ca="1" si="11"/>
        <v>#N/A</v>
      </c>
      <c r="AH68" s="281" t="e">
        <f t="array" aca="1" ref="AH68" ca="1">INDEX(Ref_Master_Unit_Table,MATCH($W68,REF_To_Unit,0),MATCH('Reference - Lookup and Unit'!$A$11,Ref_From_Units,0))</f>
        <v>#N/A</v>
      </c>
      <c r="AI68" s="281" t="e">
        <f t="array" aca="1" ref="AI68" ca="1">INDEX(Ref_Master_Unit_Table,MATCH(IF(AND($D68="UK",$G68="Vehicle Distance (e.g. Road Transport)"),$L68,IF(ISBLANK($O68),$L68,$O68)),Ref_From_Units,0),MATCH($X68,REF_To_Unit,0))</f>
        <v>#N/A</v>
      </c>
      <c r="AJ68" s="281" t="e">
        <f t="array" aca="1" ref="AJ68" ca="1">INDEX(Ref_Master_Unit_Table,MATCH($Z68,REF_To_Unit,0),MATCH('Reference - Lookup and Unit'!$A$11,Ref_From_Units,0))</f>
        <v>#N/A</v>
      </c>
      <c r="AK68" s="281" t="e">
        <f t="array" aca="1" ref="AK68" ca="1">INDEX(Ref_Master_Unit_Table,MATCH(IF(AND($D68="UK",$G68="Vehicle Distance (e.g. Road Transport)"),$L68,IF(ISBLANK($O68),$L68,$O68)),Ref_From_Units,0),MATCH($AA68,REF_To_Unit,0))</f>
        <v>#N/A</v>
      </c>
      <c r="AL68" s="281" t="e">
        <f t="array" aca="1" ref="AL68" ca="1">INDEX(Ref_Master_Unit_Table,MATCH($AC68,REF_To_Unit,0),MATCH('Reference - Lookup and Unit'!$A$11,Ref_From_Units,0))</f>
        <v>#N/A</v>
      </c>
      <c r="AM68" s="281" t="e">
        <f t="array" aca="1" ref="AM68" ca="1">INDEX(Ref_Master_Unit_Table,MATCH(IF(OR($G68="Fuel Use",$G68="Custom Fuel"),$O68,$L68),Ref_From_Units,0),MATCH($AD68,REF_To_Unit,0))</f>
        <v>#N/A</v>
      </c>
      <c r="AN68" s="281" t="e">
        <f t="array" aca="1" ref="AN68" ca="1">INDEX(Ref_Master_Unit_Table,MATCH($AF68,REF_To_Unit,0),MATCH('Reference - Lookup and Unit'!$A$11,Ref_From_Units,0))</f>
        <v>#N/A</v>
      </c>
      <c r="AO68" s="281" t="e">
        <f t="array" aca="1" ref="AO68" ca="1">INDEX(Ref_Master_Unit_Table,MATCH(IF(OR($G68="Fuel Use",$G68="Custom Fuel"),$O68,$L68),Ref_From_Units,0),MATCH($AD68,REF_To_Unit,0))</f>
        <v>#N/A</v>
      </c>
      <c r="AP68" s="281">
        <f t="shared" ca="1" si="12"/>
        <v>1</v>
      </c>
      <c r="AQ68" s="282">
        <f t="shared" ca="1" si="13"/>
        <v>28</v>
      </c>
      <c r="AR68" s="282">
        <f t="shared" ca="1" si="14"/>
        <v>265</v>
      </c>
      <c r="AS68" s="282">
        <f t="shared" ca="1" si="15"/>
        <v>1</v>
      </c>
      <c r="AT68" s="276" t="str">
        <f t="shared" si="16"/>
        <v>Ref_DD_vehicle_Passenger_US_Road</v>
      </c>
      <c r="AU68" s="276" t="e">
        <f t="shared" ca="1" si="17"/>
        <v>#N/A</v>
      </c>
      <c r="AV68" s="276" t="e">
        <f t="shared" ca="1" si="18"/>
        <v>#N/A</v>
      </c>
      <c r="AW68" s="276" t="e">
        <f t="shared" ca="1" si="19"/>
        <v>#N/A</v>
      </c>
      <c r="AX68" s="276" t="e">
        <f t="shared" ca="1" si="20"/>
        <v>#N/A</v>
      </c>
      <c r="AY68" s="276" t="b">
        <f t="shared" ca="1" si="21"/>
        <v>1</v>
      </c>
      <c r="AZ68" s="276" t="str">
        <f t="shared" si="22"/>
        <v/>
      </c>
      <c r="BA68" s="276" t="str">
        <f t="shared" si="23"/>
        <v/>
      </c>
      <c r="BB68" s="276" t="str">
        <f t="shared" si="24"/>
        <v/>
      </c>
      <c r="BC68" s="276" t="str">
        <f t="shared" si="25"/>
        <v/>
      </c>
      <c r="BD68" s="276" t="str">
        <f t="shared" si="26"/>
        <v/>
      </c>
      <c r="BE68" s="276" t="str">
        <f t="shared" si="27"/>
        <v/>
      </c>
      <c r="BF68" s="276" t="str">
        <f t="shared" si="28"/>
        <v/>
      </c>
      <c r="BG68" s="276" t="str">
        <f t="shared" si="29"/>
        <v/>
      </c>
      <c r="BH68" s="276" t="str">
        <f t="shared" si="30"/>
        <v/>
      </c>
      <c r="BI68" s="276" t="str">
        <f t="shared" si="31"/>
        <v/>
      </c>
      <c r="BJ68" s="276" t="str">
        <f t="shared" si="32"/>
        <v/>
      </c>
      <c r="BK68" s="276" t="str">
        <f t="shared" si="33"/>
        <v/>
      </c>
      <c r="BL68" s="276" t="str">
        <f t="shared" si="34"/>
        <v/>
      </c>
      <c r="BM68" s="283" t="str">
        <f t="shared" ca="1" si="35"/>
        <v/>
      </c>
      <c r="BN68" s="276" t="str">
        <f t="shared" si="36"/>
        <v/>
      </c>
      <c r="BO68" s="276" t="str">
        <f t="shared" si="37"/>
        <v/>
      </c>
      <c r="BP68" s="276" t="str">
        <f t="shared" si="38"/>
        <v/>
      </c>
      <c r="BQ68" s="276" t="str">
        <f t="shared" si="39"/>
        <v/>
      </c>
      <c r="BR68" s="276" t="str">
        <f t="shared" si="40"/>
        <v/>
      </c>
      <c r="BS68" s="276" t="str">
        <f t="shared" si="41"/>
        <v/>
      </c>
      <c r="BT68" s="276" t="str">
        <f t="shared" si="42"/>
        <v/>
      </c>
      <c r="BU68" s="276" t="str">
        <f t="shared" si="43"/>
        <v/>
      </c>
      <c r="BV68" s="276" t="str">
        <f t="shared" si="44"/>
        <v/>
      </c>
      <c r="BW68" s="276" t="str">
        <f t="shared" si="45"/>
        <v/>
      </c>
      <c r="BX68" s="276" t="str">
        <f t="shared" si="46"/>
        <v/>
      </c>
      <c r="BY68" s="276" t="str">
        <f t="shared" si="47"/>
        <v/>
      </c>
      <c r="BZ68" s="276" t="str">
        <f t="shared" si="48"/>
        <v/>
      </c>
      <c r="CA68" s="276" t="str">
        <f t="shared" si="49"/>
        <v/>
      </c>
      <c r="CB68" s="276" t="str">
        <f t="shared" si="50"/>
        <v/>
      </c>
      <c r="CC68" s="276" t="str">
        <f t="shared" si="51"/>
        <v/>
      </c>
      <c r="CD68" s="276" t="str">
        <f t="shared" si="52"/>
        <v/>
      </c>
      <c r="CE68" s="276" t="str">
        <f t="shared" si="53"/>
        <v/>
      </c>
      <c r="CF68" s="276" t="str">
        <f t="shared" si="54"/>
        <v/>
      </c>
      <c r="CG68" s="276" t="str">
        <f t="shared" si="55"/>
        <v/>
      </c>
      <c r="CH68" s="276" t="str">
        <f t="shared" si="56"/>
        <v/>
      </c>
      <c r="CI68" s="276" t="str">
        <f t="shared" si="57"/>
        <v/>
      </c>
      <c r="CJ68" s="276" t="str">
        <f t="shared" si="58"/>
        <v/>
      </c>
      <c r="CK68" s="276" t="str">
        <f t="shared" si="59"/>
        <v/>
      </c>
      <c r="CL68" s="276" t="str">
        <f t="shared" ca="1" si="60"/>
        <v/>
      </c>
      <c r="CM68" s="276" t="str">
        <f t="shared" si="61"/>
        <v/>
      </c>
      <c r="CN68" s="276" t="str">
        <f t="shared" si="62"/>
        <v/>
      </c>
      <c r="CO68" s="276" t="str">
        <f t="shared" si="63"/>
        <v/>
      </c>
      <c r="CP68" s="276" t="str">
        <f t="shared" si="64"/>
        <v>Ref_DD_DistanceUnit</v>
      </c>
      <c r="CQ68" s="276" t="str">
        <f t="shared" ca="1" si="65"/>
        <v/>
      </c>
      <c r="CR68" s="311">
        <f t="shared" si="66"/>
        <v>0</v>
      </c>
      <c r="CS68" s="187"/>
      <c r="CT68" s="187"/>
      <c r="CU68" s="187"/>
      <c r="CV68" s="187"/>
      <c r="CW68" s="187"/>
      <c r="CX68" s="187"/>
      <c r="CY68" s="187"/>
      <c r="CZ68" s="187"/>
      <c r="DA68" s="187"/>
      <c r="DB68" s="187"/>
      <c r="DC68" s="187"/>
      <c r="DD68" s="187"/>
      <c r="DE68" s="187"/>
      <c r="DF68" s="187"/>
      <c r="DG68" s="187"/>
      <c r="DH68" s="187"/>
      <c r="DI68" s="187"/>
      <c r="DJ68" s="187"/>
      <c r="DK68" s="187"/>
      <c r="DL68" s="187"/>
      <c r="DM68" s="199"/>
      <c r="DN68" s="199"/>
      <c r="DO68" s="313"/>
    </row>
    <row r="69" spans="1:119" s="227" customFormat="1" ht="18" hidden="1" customHeight="1">
      <c r="A69" s="187"/>
      <c r="B69" s="285"/>
      <c r="C69" s="295"/>
      <c r="D69" s="271" t="s">
        <v>77</v>
      </c>
      <c r="E69" s="271" t="s">
        <v>105</v>
      </c>
      <c r="F69" s="277"/>
      <c r="G69" s="277"/>
      <c r="H69" s="277"/>
      <c r="I69" s="278"/>
      <c r="J69" s="278"/>
      <c r="K69" s="278"/>
      <c r="L69" s="277"/>
      <c r="M69" s="277"/>
      <c r="N69" s="278"/>
      <c r="O69" s="277"/>
      <c r="P69" s="279"/>
      <c r="Q69" s="280" t="str">
        <f t="shared" ca="1" si="72"/>
        <v/>
      </c>
      <c r="R69" s="280" t="str">
        <f t="shared" ca="1" si="73"/>
        <v/>
      </c>
      <c r="S69" s="280" t="str">
        <f t="shared" ca="1" si="74"/>
        <v/>
      </c>
      <c r="T69" s="280" t="str">
        <f t="shared" ca="1" si="75"/>
        <v/>
      </c>
      <c r="U69" s="296" t="str">
        <f t="shared" ca="1" si="76"/>
        <v/>
      </c>
      <c r="V69" s="286" t="e">
        <f t="shared" ca="1" si="0"/>
        <v>#N/A</v>
      </c>
      <c r="W69" s="281" t="e">
        <f t="shared" ca="1" si="1"/>
        <v>#N/A</v>
      </c>
      <c r="X69" s="281" t="e">
        <f t="shared" ca="1" si="2"/>
        <v>#N/A</v>
      </c>
      <c r="Y69" s="281" t="e">
        <f t="shared" ca="1" si="3"/>
        <v>#N/A</v>
      </c>
      <c r="Z69" s="281" t="e">
        <f t="shared" ca="1" si="4"/>
        <v>#N/A</v>
      </c>
      <c r="AA69" s="281" t="e">
        <f t="shared" ca="1" si="5"/>
        <v>#N/A</v>
      </c>
      <c r="AB69" s="281" t="e">
        <f t="shared" ca="1" si="6"/>
        <v>#N/A</v>
      </c>
      <c r="AC69" s="281" t="e">
        <f t="shared" ca="1" si="7"/>
        <v>#N/A</v>
      </c>
      <c r="AD69" s="281" t="e">
        <f t="shared" ca="1" si="8"/>
        <v>#N/A</v>
      </c>
      <c r="AE69" s="281" t="e">
        <f t="shared" ca="1" si="9"/>
        <v>#N/A</v>
      </c>
      <c r="AF69" s="281" t="e">
        <f t="shared" ca="1" si="10"/>
        <v>#N/A</v>
      </c>
      <c r="AG69" s="281" t="e">
        <f t="shared" ca="1" si="11"/>
        <v>#N/A</v>
      </c>
      <c r="AH69" s="281" t="e">
        <f t="array" aca="1" ref="AH69" ca="1">INDEX(Ref_Master_Unit_Table,MATCH($W69,REF_To_Unit,0),MATCH('Reference - Lookup and Unit'!$A$11,Ref_From_Units,0))</f>
        <v>#N/A</v>
      </c>
      <c r="AI69" s="281" t="e">
        <f t="array" aca="1" ref="AI69" ca="1">INDEX(Ref_Master_Unit_Table,MATCH(IF(AND($D69="UK",$G69="Vehicle Distance (e.g. Road Transport)"),$L69,IF(ISBLANK($O69),$L69,$O69)),Ref_From_Units,0),MATCH($X69,REF_To_Unit,0))</f>
        <v>#N/A</v>
      </c>
      <c r="AJ69" s="281" t="e">
        <f t="array" aca="1" ref="AJ69" ca="1">INDEX(Ref_Master_Unit_Table,MATCH($Z69,REF_To_Unit,0),MATCH('Reference - Lookup and Unit'!$A$11,Ref_From_Units,0))</f>
        <v>#N/A</v>
      </c>
      <c r="AK69" s="281" t="e">
        <f t="array" aca="1" ref="AK69" ca="1">INDEX(Ref_Master_Unit_Table,MATCH(IF(AND($D69="UK",$G69="Vehicle Distance (e.g. Road Transport)"),$L69,IF(ISBLANK($O69),$L69,$O69)),Ref_From_Units,0),MATCH($AA69,REF_To_Unit,0))</f>
        <v>#N/A</v>
      </c>
      <c r="AL69" s="281" t="e">
        <f t="array" aca="1" ref="AL69" ca="1">INDEX(Ref_Master_Unit_Table,MATCH($AC69,REF_To_Unit,0),MATCH('Reference - Lookup and Unit'!$A$11,Ref_From_Units,0))</f>
        <v>#N/A</v>
      </c>
      <c r="AM69" s="281" t="e">
        <f t="array" aca="1" ref="AM69" ca="1">INDEX(Ref_Master_Unit_Table,MATCH(IF(OR($G69="Fuel Use",$G69="Custom Fuel"),$O69,$L69),Ref_From_Units,0),MATCH($AD69,REF_To_Unit,0))</f>
        <v>#N/A</v>
      </c>
      <c r="AN69" s="281" t="e">
        <f t="array" aca="1" ref="AN69" ca="1">INDEX(Ref_Master_Unit_Table,MATCH($AF69,REF_To_Unit,0),MATCH('Reference - Lookup and Unit'!$A$11,Ref_From_Units,0))</f>
        <v>#N/A</v>
      </c>
      <c r="AO69" s="281" t="e">
        <f t="array" aca="1" ref="AO69" ca="1">INDEX(Ref_Master_Unit_Table,MATCH(IF(OR($G69="Fuel Use",$G69="Custom Fuel"),$O69,$L69),Ref_From_Units,0),MATCH($AD69,REF_To_Unit,0))</f>
        <v>#N/A</v>
      </c>
      <c r="AP69" s="281">
        <f t="shared" ca="1" si="12"/>
        <v>1</v>
      </c>
      <c r="AQ69" s="282">
        <f t="shared" ca="1" si="13"/>
        <v>28</v>
      </c>
      <c r="AR69" s="282">
        <f t="shared" ca="1" si="14"/>
        <v>265</v>
      </c>
      <c r="AS69" s="282">
        <f t="shared" ca="1" si="15"/>
        <v>1</v>
      </c>
      <c r="AT69" s="276" t="str">
        <f t="shared" si="16"/>
        <v>Ref_DD_vehicle_Passenger_US_Road</v>
      </c>
      <c r="AU69" s="276" t="e">
        <f t="shared" ca="1" si="17"/>
        <v>#N/A</v>
      </c>
      <c r="AV69" s="276" t="e">
        <f t="shared" ca="1" si="18"/>
        <v>#N/A</v>
      </c>
      <c r="AW69" s="276" t="e">
        <f t="shared" ca="1" si="19"/>
        <v>#N/A</v>
      </c>
      <c r="AX69" s="276" t="e">
        <f t="shared" ca="1" si="20"/>
        <v>#N/A</v>
      </c>
      <c r="AY69" s="276" t="b">
        <f t="shared" ca="1" si="21"/>
        <v>1</v>
      </c>
      <c r="AZ69" s="276" t="str">
        <f t="shared" si="22"/>
        <v/>
      </c>
      <c r="BA69" s="276" t="str">
        <f t="shared" si="23"/>
        <v/>
      </c>
      <c r="BB69" s="276" t="str">
        <f t="shared" si="24"/>
        <v/>
      </c>
      <c r="BC69" s="276" t="str">
        <f t="shared" si="25"/>
        <v/>
      </c>
      <c r="BD69" s="276" t="str">
        <f t="shared" si="26"/>
        <v/>
      </c>
      <c r="BE69" s="276" t="str">
        <f t="shared" si="27"/>
        <v/>
      </c>
      <c r="BF69" s="276" t="str">
        <f t="shared" si="28"/>
        <v/>
      </c>
      <c r="BG69" s="276" t="str">
        <f t="shared" si="29"/>
        <v/>
      </c>
      <c r="BH69" s="276" t="str">
        <f t="shared" si="30"/>
        <v/>
      </c>
      <c r="BI69" s="276" t="str">
        <f t="shared" si="31"/>
        <v/>
      </c>
      <c r="BJ69" s="276" t="str">
        <f t="shared" si="32"/>
        <v/>
      </c>
      <c r="BK69" s="276" t="str">
        <f t="shared" si="33"/>
        <v/>
      </c>
      <c r="BL69" s="276" t="str">
        <f t="shared" si="34"/>
        <v/>
      </c>
      <c r="BM69" s="283" t="str">
        <f t="shared" ca="1" si="35"/>
        <v/>
      </c>
      <c r="BN69" s="276" t="str">
        <f t="shared" si="36"/>
        <v/>
      </c>
      <c r="BO69" s="276" t="str">
        <f t="shared" si="37"/>
        <v/>
      </c>
      <c r="BP69" s="276" t="str">
        <f t="shared" si="38"/>
        <v/>
      </c>
      <c r="BQ69" s="276" t="str">
        <f t="shared" si="39"/>
        <v/>
      </c>
      <c r="BR69" s="276" t="str">
        <f t="shared" si="40"/>
        <v/>
      </c>
      <c r="BS69" s="276" t="str">
        <f t="shared" si="41"/>
        <v/>
      </c>
      <c r="BT69" s="276" t="str">
        <f t="shared" si="42"/>
        <v/>
      </c>
      <c r="BU69" s="276" t="str">
        <f t="shared" si="43"/>
        <v/>
      </c>
      <c r="BV69" s="276" t="str">
        <f t="shared" si="44"/>
        <v/>
      </c>
      <c r="BW69" s="276" t="str">
        <f t="shared" si="45"/>
        <v/>
      </c>
      <c r="BX69" s="276" t="str">
        <f t="shared" si="46"/>
        <v/>
      </c>
      <c r="BY69" s="276" t="str">
        <f t="shared" si="47"/>
        <v/>
      </c>
      <c r="BZ69" s="276" t="str">
        <f t="shared" si="48"/>
        <v/>
      </c>
      <c r="CA69" s="276" t="str">
        <f t="shared" si="49"/>
        <v/>
      </c>
      <c r="CB69" s="276" t="str">
        <f t="shared" si="50"/>
        <v/>
      </c>
      <c r="CC69" s="276" t="str">
        <f t="shared" si="51"/>
        <v/>
      </c>
      <c r="CD69" s="276" t="str">
        <f t="shared" si="52"/>
        <v/>
      </c>
      <c r="CE69" s="276" t="str">
        <f t="shared" si="53"/>
        <v/>
      </c>
      <c r="CF69" s="276" t="str">
        <f t="shared" si="54"/>
        <v/>
      </c>
      <c r="CG69" s="276" t="str">
        <f t="shared" si="55"/>
        <v/>
      </c>
      <c r="CH69" s="276" t="str">
        <f t="shared" si="56"/>
        <v/>
      </c>
      <c r="CI69" s="276" t="str">
        <f t="shared" si="57"/>
        <v/>
      </c>
      <c r="CJ69" s="276" t="str">
        <f t="shared" si="58"/>
        <v/>
      </c>
      <c r="CK69" s="276" t="str">
        <f t="shared" si="59"/>
        <v/>
      </c>
      <c r="CL69" s="276" t="str">
        <f t="shared" ca="1" si="60"/>
        <v/>
      </c>
      <c r="CM69" s="276" t="str">
        <f t="shared" si="61"/>
        <v/>
      </c>
      <c r="CN69" s="276" t="str">
        <f t="shared" si="62"/>
        <v/>
      </c>
      <c r="CO69" s="276" t="str">
        <f t="shared" si="63"/>
        <v/>
      </c>
      <c r="CP69" s="276" t="str">
        <f t="shared" si="64"/>
        <v>Ref_DD_DistanceUnit</v>
      </c>
      <c r="CQ69" s="276" t="str">
        <f t="shared" ca="1" si="65"/>
        <v/>
      </c>
      <c r="CR69" s="311">
        <f t="shared" si="66"/>
        <v>0</v>
      </c>
      <c r="CS69" s="187"/>
      <c r="CT69" s="187"/>
      <c r="CU69" s="187"/>
      <c r="CV69" s="187"/>
      <c r="CW69" s="187"/>
      <c r="CX69" s="187"/>
      <c r="CY69" s="187"/>
      <c r="CZ69" s="187"/>
      <c r="DA69" s="187"/>
      <c r="DB69" s="187"/>
      <c r="DC69" s="187"/>
      <c r="DD69" s="187"/>
      <c r="DE69" s="187"/>
      <c r="DF69" s="187"/>
      <c r="DG69" s="187"/>
      <c r="DH69" s="187"/>
      <c r="DI69" s="187"/>
      <c r="DJ69" s="187"/>
      <c r="DK69" s="187"/>
      <c r="DL69" s="187"/>
      <c r="DM69" s="199"/>
      <c r="DN69" s="199"/>
      <c r="DO69" s="313"/>
    </row>
    <row r="70" spans="1:119" s="227" customFormat="1" ht="18" hidden="1" customHeight="1">
      <c r="A70" s="187"/>
      <c r="B70" s="285"/>
      <c r="C70" s="295"/>
      <c r="D70" s="271" t="s">
        <v>77</v>
      </c>
      <c r="E70" s="271" t="s">
        <v>105</v>
      </c>
      <c r="F70" s="277"/>
      <c r="G70" s="277"/>
      <c r="H70" s="277"/>
      <c r="I70" s="278"/>
      <c r="J70" s="278"/>
      <c r="K70" s="278"/>
      <c r="L70" s="277"/>
      <c r="M70" s="277"/>
      <c r="N70" s="278"/>
      <c r="O70" s="277"/>
      <c r="P70" s="279"/>
      <c r="Q70" s="280" t="str">
        <f t="shared" ca="1" si="72"/>
        <v/>
      </c>
      <c r="R70" s="280" t="str">
        <f t="shared" ca="1" si="73"/>
        <v/>
      </c>
      <c r="S70" s="280" t="str">
        <f t="shared" ca="1" si="74"/>
        <v/>
      </c>
      <c r="T70" s="280" t="str">
        <f t="shared" ca="1" si="75"/>
        <v/>
      </c>
      <c r="U70" s="296" t="str">
        <f t="shared" ca="1" si="76"/>
        <v/>
      </c>
      <c r="V70" s="286" t="e">
        <f t="shared" ca="1" si="0"/>
        <v>#N/A</v>
      </c>
      <c r="W70" s="281" t="e">
        <f t="shared" ca="1" si="1"/>
        <v>#N/A</v>
      </c>
      <c r="X70" s="281" t="e">
        <f t="shared" ca="1" si="2"/>
        <v>#N/A</v>
      </c>
      <c r="Y70" s="281" t="e">
        <f t="shared" ca="1" si="3"/>
        <v>#N/A</v>
      </c>
      <c r="Z70" s="281" t="e">
        <f t="shared" ca="1" si="4"/>
        <v>#N/A</v>
      </c>
      <c r="AA70" s="281" t="e">
        <f t="shared" ca="1" si="5"/>
        <v>#N/A</v>
      </c>
      <c r="AB70" s="281" t="e">
        <f t="shared" ca="1" si="6"/>
        <v>#N/A</v>
      </c>
      <c r="AC70" s="281" t="e">
        <f t="shared" ca="1" si="7"/>
        <v>#N/A</v>
      </c>
      <c r="AD70" s="281" t="e">
        <f t="shared" ca="1" si="8"/>
        <v>#N/A</v>
      </c>
      <c r="AE70" s="281" t="e">
        <f t="shared" ca="1" si="9"/>
        <v>#N/A</v>
      </c>
      <c r="AF70" s="281" t="e">
        <f t="shared" ca="1" si="10"/>
        <v>#N/A</v>
      </c>
      <c r="AG70" s="281" t="e">
        <f t="shared" ca="1" si="11"/>
        <v>#N/A</v>
      </c>
      <c r="AH70" s="281" t="e">
        <f t="array" aca="1" ref="AH70" ca="1">INDEX(Ref_Master_Unit_Table,MATCH($W70,REF_To_Unit,0),MATCH('Reference - Lookup and Unit'!$A$11,Ref_From_Units,0))</f>
        <v>#N/A</v>
      </c>
      <c r="AI70" s="281" t="e">
        <f t="array" aca="1" ref="AI70" ca="1">INDEX(Ref_Master_Unit_Table,MATCH(IF(AND($D70="UK",$G70="Vehicle Distance (e.g. Road Transport)"),$L70,IF(ISBLANK($O70),$L70,$O70)),Ref_From_Units,0),MATCH($X70,REF_To_Unit,0))</f>
        <v>#N/A</v>
      </c>
      <c r="AJ70" s="281" t="e">
        <f t="array" aca="1" ref="AJ70" ca="1">INDEX(Ref_Master_Unit_Table,MATCH($Z70,REF_To_Unit,0),MATCH('Reference - Lookup and Unit'!$A$11,Ref_From_Units,0))</f>
        <v>#N/A</v>
      </c>
      <c r="AK70" s="281" t="e">
        <f t="array" aca="1" ref="AK70" ca="1">INDEX(Ref_Master_Unit_Table,MATCH(IF(AND($D70="UK",$G70="Vehicle Distance (e.g. Road Transport)"),$L70,IF(ISBLANK($O70),$L70,$O70)),Ref_From_Units,0),MATCH($AA70,REF_To_Unit,0))</f>
        <v>#N/A</v>
      </c>
      <c r="AL70" s="281" t="e">
        <f t="array" aca="1" ref="AL70" ca="1">INDEX(Ref_Master_Unit_Table,MATCH($AC70,REF_To_Unit,0),MATCH('Reference - Lookup and Unit'!$A$11,Ref_From_Units,0))</f>
        <v>#N/A</v>
      </c>
      <c r="AM70" s="281" t="e">
        <f t="array" aca="1" ref="AM70" ca="1">INDEX(Ref_Master_Unit_Table,MATCH(IF(OR($G70="Fuel Use",$G70="Custom Fuel"),$O70,$L70),Ref_From_Units,0),MATCH($AD70,REF_To_Unit,0))</f>
        <v>#N/A</v>
      </c>
      <c r="AN70" s="281" t="e">
        <f t="array" aca="1" ref="AN70" ca="1">INDEX(Ref_Master_Unit_Table,MATCH($AF70,REF_To_Unit,0),MATCH('Reference - Lookup and Unit'!$A$11,Ref_From_Units,0))</f>
        <v>#N/A</v>
      </c>
      <c r="AO70" s="281" t="e">
        <f t="array" aca="1" ref="AO70" ca="1">INDEX(Ref_Master_Unit_Table,MATCH(IF(OR($G70="Fuel Use",$G70="Custom Fuel"),$O70,$L70),Ref_From_Units,0),MATCH($AD70,REF_To_Unit,0))</f>
        <v>#N/A</v>
      </c>
      <c r="AP70" s="281">
        <f t="shared" ca="1" si="12"/>
        <v>1</v>
      </c>
      <c r="AQ70" s="282">
        <f t="shared" ca="1" si="13"/>
        <v>28</v>
      </c>
      <c r="AR70" s="282">
        <f t="shared" ca="1" si="14"/>
        <v>265</v>
      </c>
      <c r="AS70" s="282">
        <f t="shared" ca="1" si="15"/>
        <v>1</v>
      </c>
      <c r="AT70" s="276" t="str">
        <f t="shared" si="16"/>
        <v>Ref_DD_vehicle_Passenger_US_Road</v>
      </c>
      <c r="AU70" s="276" t="e">
        <f t="shared" ca="1" si="17"/>
        <v>#N/A</v>
      </c>
      <c r="AV70" s="276" t="e">
        <f t="shared" ca="1" si="18"/>
        <v>#N/A</v>
      </c>
      <c r="AW70" s="276" t="e">
        <f t="shared" ca="1" si="19"/>
        <v>#N/A</v>
      </c>
      <c r="AX70" s="276" t="e">
        <f t="shared" ca="1" si="20"/>
        <v>#N/A</v>
      </c>
      <c r="AY70" s="276" t="b">
        <f t="shared" ca="1" si="21"/>
        <v>1</v>
      </c>
      <c r="AZ70" s="276" t="str">
        <f t="shared" si="22"/>
        <v/>
      </c>
      <c r="BA70" s="276" t="str">
        <f t="shared" si="23"/>
        <v/>
      </c>
      <c r="BB70" s="276" t="str">
        <f t="shared" si="24"/>
        <v/>
      </c>
      <c r="BC70" s="276" t="str">
        <f t="shared" si="25"/>
        <v/>
      </c>
      <c r="BD70" s="276" t="str">
        <f t="shared" si="26"/>
        <v/>
      </c>
      <c r="BE70" s="276" t="str">
        <f t="shared" si="27"/>
        <v/>
      </c>
      <c r="BF70" s="276" t="str">
        <f t="shared" si="28"/>
        <v/>
      </c>
      <c r="BG70" s="276" t="str">
        <f t="shared" si="29"/>
        <v/>
      </c>
      <c r="BH70" s="276" t="str">
        <f t="shared" si="30"/>
        <v/>
      </c>
      <c r="BI70" s="276" t="str">
        <f t="shared" si="31"/>
        <v/>
      </c>
      <c r="BJ70" s="276" t="str">
        <f t="shared" si="32"/>
        <v/>
      </c>
      <c r="BK70" s="276" t="str">
        <f t="shared" si="33"/>
        <v/>
      </c>
      <c r="BL70" s="276" t="str">
        <f t="shared" si="34"/>
        <v/>
      </c>
      <c r="BM70" s="283" t="str">
        <f t="shared" ca="1" si="35"/>
        <v/>
      </c>
      <c r="BN70" s="276" t="str">
        <f t="shared" si="36"/>
        <v/>
      </c>
      <c r="BO70" s="276" t="str">
        <f t="shared" si="37"/>
        <v/>
      </c>
      <c r="BP70" s="276" t="str">
        <f t="shared" si="38"/>
        <v/>
      </c>
      <c r="BQ70" s="276" t="str">
        <f t="shared" si="39"/>
        <v/>
      </c>
      <c r="BR70" s="276" t="str">
        <f t="shared" si="40"/>
        <v/>
      </c>
      <c r="BS70" s="276" t="str">
        <f t="shared" si="41"/>
        <v/>
      </c>
      <c r="BT70" s="276" t="str">
        <f t="shared" si="42"/>
        <v/>
      </c>
      <c r="BU70" s="276" t="str">
        <f t="shared" si="43"/>
        <v/>
      </c>
      <c r="BV70" s="276" t="str">
        <f t="shared" si="44"/>
        <v/>
      </c>
      <c r="BW70" s="276" t="str">
        <f t="shared" si="45"/>
        <v/>
      </c>
      <c r="BX70" s="276" t="str">
        <f t="shared" si="46"/>
        <v/>
      </c>
      <c r="BY70" s="276" t="str">
        <f t="shared" si="47"/>
        <v/>
      </c>
      <c r="BZ70" s="276" t="str">
        <f t="shared" si="48"/>
        <v/>
      </c>
      <c r="CA70" s="276" t="str">
        <f t="shared" si="49"/>
        <v/>
      </c>
      <c r="CB70" s="276" t="str">
        <f t="shared" si="50"/>
        <v/>
      </c>
      <c r="CC70" s="276" t="str">
        <f t="shared" si="51"/>
        <v/>
      </c>
      <c r="CD70" s="276" t="str">
        <f t="shared" si="52"/>
        <v/>
      </c>
      <c r="CE70" s="276" t="str">
        <f t="shared" si="53"/>
        <v/>
      </c>
      <c r="CF70" s="276" t="str">
        <f t="shared" si="54"/>
        <v/>
      </c>
      <c r="CG70" s="276" t="str">
        <f t="shared" si="55"/>
        <v/>
      </c>
      <c r="CH70" s="276" t="str">
        <f t="shared" si="56"/>
        <v/>
      </c>
      <c r="CI70" s="276" t="str">
        <f t="shared" si="57"/>
        <v/>
      </c>
      <c r="CJ70" s="276" t="str">
        <f t="shared" si="58"/>
        <v/>
      </c>
      <c r="CK70" s="276" t="str">
        <f t="shared" si="59"/>
        <v/>
      </c>
      <c r="CL70" s="276" t="str">
        <f t="shared" ca="1" si="60"/>
        <v/>
      </c>
      <c r="CM70" s="276" t="str">
        <f t="shared" si="61"/>
        <v/>
      </c>
      <c r="CN70" s="276" t="str">
        <f t="shared" si="62"/>
        <v/>
      </c>
      <c r="CO70" s="276" t="str">
        <f t="shared" si="63"/>
        <v/>
      </c>
      <c r="CP70" s="276" t="str">
        <f t="shared" si="64"/>
        <v>Ref_DD_DistanceUnit</v>
      </c>
      <c r="CQ70" s="276" t="str">
        <f t="shared" ca="1" si="65"/>
        <v/>
      </c>
      <c r="CR70" s="311">
        <f t="shared" si="66"/>
        <v>0</v>
      </c>
      <c r="CS70" s="187"/>
      <c r="CT70" s="187"/>
      <c r="CU70" s="187"/>
      <c r="CV70" s="187"/>
      <c r="CW70" s="187"/>
      <c r="CX70" s="187"/>
      <c r="CY70" s="187"/>
      <c r="CZ70" s="187"/>
      <c r="DA70" s="187"/>
      <c r="DB70" s="187"/>
      <c r="DC70" s="187"/>
      <c r="DD70" s="187"/>
      <c r="DE70" s="187"/>
      <c r="DF70" s="187"/>
      <c r="DG70" s="187"/>
      <c r="DH70" s="187"/>
      <c r="DI70" s="187"/>
      <c r="DJ70" s="187"/>
      <c r="DK70" s="187"/>
      <c r="DL70" s="187"/>
      <c r="DM70" s="199"/>
      <c r="DN70" s="199"/>
      <c r="DO70" s="313"/>
    </row>
    <row r="71" spans="1:119" s="227" customFormat="1" ht="18" hidden="1" customHeight="1">
      <c r="A71" s="187"/>
      <c r="B71" s="285"/>
      <c r="C71" s="295"/>
      <c r="D71" s="271" t="s">
        <v>77</v>
      </c>
      <c r="E71" s="271" t="s">
        <v>105</v>
      </c>
      <c r="F71" s="277"/>
      <c r="G71" s="277"/>
      <c r="H71" s="277"/>
      <c r="I71" s="278"/>
      <c r="J71" s="278"/>
      <c r="K71" s="278"/>
      <c r="L71" s="277"/>
      <c r="M71" s="277"/>
      <c r="N71" s="278"/>
      <c r="O71" s="277"/>
      <c r="P71" s="279"/>
      <c r="Q71" s="280" t="str">
        <f t="shared" ca="1" si="72"/>
        <v/>
      </c>
      <c r="R71" s="280" t="str">
        <f t="shared" ca="1" si="73"/>
        <v/>
      </c>
      <c r="S71" s="280" t="str">
        <f t="shared" ca="1" si="74"/>
        <v/>
      </c>
      <c r="T71" s="280" t="str">
        <f t="shared" ca="1" si="75"/>
        <v/>
      </c>
      <c r="U71" s="296" t="str">
        <f t="shared" ca="1" si="76"/>
        <v/>
      </c>
      <c r="V71" s="286" t="e">
        <f t="shared" ca="1" si="0"/>
        <v>#N/A</v>
      </c>
      <c r="W71" s="281" t="e">
        <f t="shared" ca="1" si="1"/>
        <v>#N/A</v>
      </c>
      <c r="X71" s="281" t="e">
        <f t="shared" ca="1" si="2"/>
        <v>#N/A</v>
      </c>
      <c r="Y71" s="281" t="e">
        <f t="shared" ca="1" si="3"/>
        <v>#N/A</v>
      </c>
      <c r="Z71" s="281" t="e">
        <f t="shared" ca="1" si="4"/>
        <v>#N/A</v>
      </c>
      <c r="AA71" s="281" t="e">
        <f t="shared" ca="1" si="5"/>
        <v>#N/A</v>
      </c>
      <c r="AB71" s="281" t="e">
        <f t="shared" ca="1" si="6"/>
        <v>#N/A</v>
      </c>
      <c r="AC71" s="281" t="e">
        <f t="shared" ca="1" si="7"/>
        <v>#N/A</v>
      </c>
      <c r="AD71" s="281" t="e">
        <f t="shared" ca="1" si="8"/>
        <v>#N/A</v>
      </c>
      <c r="AE71" s="281" t="e">
        <f t="shared" ca="1" si="9"/>
        <v>#N/A</v>
      </c>
      <c r="AF71" s="281" t="e">
        <f t="shared" ca="1" si="10"/>
        <v>#N/A</v>
      </c>
      <c r="AG71" s="281" t="e">
        <f t="shared" ca="1" si="11"/>
        <v>#N/A</v>
      </c>
      <c r="AH71" s="281" t="e">
        <f t="array" aca="1" ref="AH71" ca="1">INDEX(Ref_Master_Unit_Table,MATCH($W71,REF_To_Unit,0),MATCH('Reference - Lookup and Unit'!$A$11,Ref_From_Units,0))</f>
        <v>#N/A</v>
      </c>
      <c r="AI71" s="281" t="e">
        <f t="array" aca="1" ref="AI71" ca="1">INDEX(Ref_Master_Unit_Table,MATCH(IF(AND($D71="UK",$G71="Vehicle Distance (e.g. Road Transport)"),$L71,IF(ISBLANK($O71),$L71,$O71)),Ref_From_Units,0),MATCH($X71,REF_To_Unit,0))</f>
        <v>#N/A</v>
      </c>
      <c r="AJ71" s="281" t="e">
        <f t="array" aca="1" ref="AJ71" ca="1">INDEX(Ref_Master_Unit_Table,MATCH($Z71,REF_To_Unit,0),MATCH('Reference - Lookup and Unit'!$A$11,Ref_From_Units,0))</f>
        <v>#N/A</v>
      </c>
      <c r="AK71" s="281" t="e">
        <f t="array" aca="1" ref="AK71" ca="1">INDEX(Ref_Master_Unit_Table,MATCH(IF(AND($D71="UK",$G71="Vehicle Distance (e.g. Road Transport)"),$L71,IF(ISBLANK($O71),$L71,$O71)),Ref_From_Units,0),MATCH($AA71,REF_To_Unit,0))</f>
        <v>#N/A</v>
      </c>
      <c r="AL71" s="281" t="e">
        <f t="array" aca="1" ref="AL71" ca="1">INDEX(Ref_Master_Unit_Table,MATCH($AC71,REF_To_Unit,0),MATCH('Reference - Lookup and Unit'!$A$11,Ref_From_Units,0))</f>
        <v>#N/A</v>
      </c>
      <c r="AM71" s="281" t="e">
        <f t="array" aca="1" ref="AM71" ca="1">INDEX(Ref_Master_Unit_Table,MATCH(IF(OR($G71="Fuel Use",$G71="Custom Fuel"),$O71,$L71),Ref_From_Units,0),MATCH($AD71,REF_To_Unit,0))</f>
        <v>#N/A</v>
      </c>
      <c r="AN71" s="281" t="e">
        <f t="array" aca="1" ref="AN71" ca="1">INDEX(Ref_Master_Unit_Table,MATCH($AF71,REF_To_Unit,0),MATCH('Reference - Lookup and Unit'!$A$11,Ref_From_Units,0))</f>
        <v>#N/A</v>
      </c>
      <c r="AO71" s="281" t="e">
        <f t="array" aca="1" ref="AO71" ca="1">INDEX(Ref_Master_Unit_Table,MATCH(IF(OR($G71="Fuel Use",$G71="Custom Fuel"),$O71,$L71),Ref_From_Units,0),MATCH($AD71,REF_To_Unit,0))</f>
        <v>#N/A</v>
      </c>
      <c r="AP71" s="281">
        <f t="shared" ca="1" si="12"/>
        <v>1</v>
      </c>
      <c r="AQ71" s="282">
        <f t="shared" ca="1" si="13"/>
        <v>28</v>
      </c>
      <c r="AR71" s="282">
        <f t="shared" ca="1" si="14"/>
        <v>265</v>
      </c>
      <c r="AS71" s="282">
        <f t="shared" ca="1" si="15"/>
        <v>1</v>
      </c>
      <c r="AT71" s="276" t="str">
        <f t="shared" si="16"/>
        <v>Ref_DD_vehicle_Passenger_US_Road</v>
      </c>
      <c r="AU71" s="276" t="e">
        <f t="shared" ca="1" si="17"/>
        <v>#N/A</v>
      </c>
      <c r="AV71" s="276" t="e">
        <f t="shared" ca="1" si="18"/>
        <v>#N/A</v>
      </c>
      <c r="AW71" s="276" t="e">
        <f t="shared" ca="1" si="19"/>
        <v>#N/A</v>
      </c>
      <c r="AX71" s="276" t="e">
        <f t="shared" ca="1" si="20"/>
        <v>#N/A</v>
      </c>
      <c r="AY71" s="276" t="b">
        <f t="shared" ca="1" si="21"/>
        <v>1</v>
      </c>
      <c r="AZ71" s="276" t="str">
        <f t="shared" si="22"/>
        <v/>
      </c>
      <c r="BA71" s="276" t="str">
        <f t="shared" si="23"/>
        <v/>
      </c>
      <c r="BB71" s="276" t="str">
        <f t="shared" si="24"/>
        <v/>
      </c>
      <c r="BC71" s="276" t="str">
        <f t="shared" si="25"/>
        <v/>
      </c>
      <c r="BD71" s="276" t="str">
        <f t="shared" si="26"/>
        <v/>
      </c>
      <c r="BE71" s="276" t="str">
        <f t="shared" si="27"/>
        <v/>
      </c>
      <c r="BF71" s="276" t="str">
        <f t="shared" si="28"/>
        <v/>
      </c>
      <c r="BG71" s="276" t="str">
        <f t="shared" si="29"/>
        <v/>
      </c>
      <c r="BH71" s="276" t="str">
        <f t="shared" si="30"/>
        <v/>
      </c>
      <c r="BI71" s="276" t="str">
        <f t="shared" si="31"/>
        <v/>
      </c>
      <c r="BJ71" s="276" t="str">
        <f t="shared" si="32"/>
        <v/>
      </c>
      <c r="BK71" s="276" t="str">
        <f t="shared" si="33"/>
        <v/>
      </c>
      <c r="BL71" s="276" t="str">
        <f t="shared" si="34"/>
        <v/>
      </c>
      <c r="BM71" s="283" t="str">
        <f t="shared" ca="1" si="35"/>
        <v/>
      </c>
      <c r="BN71" s="276" t="str">
        <f t="shared" si="36"/>
        <v/>
      </c>
      <c r="BO71" s="276" t="str">
        <f t="shared" si="37"/>
        <v/>
      </c>
      <c r="BP71" s="276" t="str">
        <f t="shared" si="38"/>
        <v/>
      </c>
      <c r="BQ71" s="276" t="str">
        <f t="shared" si="39"/>
        <v/>
      </c>
      <c r="BR71" s="276" t="str">
        <f t="shared" si="40"/>
        <v/>
      </c>
      <c r="BS71" s="276" t="str">
        <f t="shared" si="41"/>
        <v/>
      </c>
      <c r="BT71" s="276" t="str">
        <f t="shared" si="42"/>
        <v/>
      </c>
      <c r="BU71" s="276" t="str">
        <f t="shared" si="43"/>
        <v/>
      </c>
      <c r="BV71" s="276" t="str">
        <f t="shared" si="44"/>
        <v/>
      </c>
      <c r="BW71" s="276" t="str">
        <f t="shared" si="45"/>
        <v/>
      </c>
      <c r="BX71" s="276" t="str">
        <f t="shared" si="46"/>
        <v/>
      </c>
      <c r="BY71" s="276" t="str">
        <f t="shared" si="47"/>
        <v/>
      </c>
      <c r="BZ71" s="276" t="str">
        <f t="shared" si="48"/>
        <v/>
      </c>
      <c r="CA71" s="276" t="str">
        <f t="shared" si="49"/>
        <v/>
      </c>
      <c r="CB71" s="276" t="str">
        <f t="shared" si="50"/>
        <v/>
      </c>
      <c r="CC71" s="276" t="str">
        <f t="shared" si="51"/>
        <v/>
      </c>
      <c r="CD71" s="276" t="str">
        <f t="shared" si="52"/>
        <v/>
      </c>
      <c r="CE71" s="276" t="str">
        <f t="shared" si="53"/>
        <v/>
      </c>
      <c r="CF71" s="276" t="str">
        <f t="shared" si="54"/>
        <v/>
      </c>
      <c r="CG71" s="276" t="str">
        <f t="shared" si="55"/>
        <v/>
      </c>
      <c r="CH71" s="276" t="str">
        <f t="shared" si="56"/>
        <v/>
      </c>
      <c r="CI71" s="276" t="str">
        <f t="shared" si="57"/>
        <v/>
      </c>
      <c r="CJ71" s="276" t="str">
        <f t="shared" si="58"/>
        <v/>
      </c>
      <c r="CK71" s="276" t="str">
        <f t="shared" si="59"/>
        <v/>
      </c>
      <c r="CL71" s="276" t="str">
        <f t="shared" ca="1" si="60"/>
        <v/>
      </c>
      <c r="CM71" s="276" t="str">
        <f t="shared" si="61"/>
        <v/>
      </c>
      <c r="CN71" s="276" t="str">
        <f t="shared" si="62"/>
        <v/>
      </c>
      <c r="CO71" s="276" t="str">
        <f t="shared" si="63"/>
        <v/>
      </c>
      <c r="CP71" s="276" t="str">
        <f t="shared" si="64"/>
        <v>Ref_DD_DistanceUnit</v>
      </c>
      <c r="CQ71" s="276" t="str">
        <f t="shared" ca="1" si="65"/>
        <v/>
      </c>
      <c r="CR71" s="311">
        <f t="shared" si="66"/>
        <v>0</v>
      </c>
      <c r="CS71" s="187"/>
      <c r="CT71" s="187"/>
      <c r="CU71" s="187"/>
      <c r="CV71" s="187"/>
      <c r="CW71" s="187"/>
      <c r="CX71" s="187"/>
      <c r="CY71" s="187"/>
      <c r="CZ71" s="187"/>
      <c r="DA71" s="187"/>
      <c r="DB71" s="187"/>
      <c r="DC71" s="187"/>
      <c r="DD71" s="187"/>
      <c r="DE71" s="187"/>
      <c r="DF71" s="187"/>
      <c r="DG71" s="187"/>
      <c r="DH71" s="187"/>
      <c r="DI71" s="187"/>
      <c r="DJ71" s="187"/>
      <c r="DK71" s="187"/>
      <c r="DL71" s="187"/>
      <c r="DM71" s="199"/>
      <c r="DN71" s="199"/>
      <c r="DO71" s="313"/>
    </row>
    <row r="72" spans="1:119" s="227" customFormat="1" ht="18" hidden="1" customHeight="1">
      <c r="A72" s="187"/>
      <c r="B72" s="285"/>
      <c r="C72" s="295"/>
      <c r="D72" s="271" t="s">
        <v>77</v>
      </c>
      <c r="E72" s="271" t="s">
        <v>105</v>
      </c>
      <c r="F72" s="277"/>
      <c r="G72" s="277"/>
      <c r="H72" s="277"/>
      <c r="I72" s="278"/>
      <c r="J72" s="278"/>
      <c r="K72" s="278"/>
      <c r="L72" s="277"/>
      <c r="M72" s="277"/>
      <c r="N72" s="278"/>
      <c r="O72" s="277"/>
      <c r="P72" s="279"/>
      <c r="Q72" s="280" t="str">
        <f t="shared" ca="1" si="72"/>
        <v/>
      </c>
      <c r="R72" s="280" t="str">
        <f t="shared" ca="1" si="73"/>
        <v/>
      </c>
      <c r="S72" s="280" t="str">
        <f t="shared" ca="1" si="74"/>
        <v/>
      </c>
      <c r="T72" s="280" t="str">
        <f t="shared" ca="1" si="75"/>
        <v/>
      </c>
      <c r="U72" s="296" t="str">
        <f t="shared" ca="1" si="76"/>
        <v/>
      </c>
      <c r="V72" s="286" t="e">
        <f t="shared" ca="1" si="0"/>
        <v>#N/A</v>
      </c>
      <c r="W72" s="281" t="e">
        <f t="shared" ca="1" si="1"/>
        <v>#N/A</v>
      </c>
      <c r="X72" s="281" t="e">
        <f t="shared" ca="1" si="2"/>
        <v>#N/A</v>
      </c>
      <c r="Y72" s="281" t="e">
        <f t="shared" ca="1" si="3"/>
        <v>#N/A</v>
      </c>
      <c r="Z72" s="281" t="e">
        <f t="shared" ca="1" si="4"/>
        <v>#N/A</v>
      </c>
      <c r="AA72" s="281" t="e">
        <f t="shared" ca="1" si="5"/>
        <v>#N/A</v>
      </c>
      <c r="AB72" s="281" t="e">
        <f t="shared" ca="1" si="6"/>
        <v>#N/A</v>
      </c>
      <c r="AC72" s="281" t="e">
        <f t="shared" ca="1" si="7"/>
        <v>#N/A</v>
      </c>
      <c r="AD72" s="281" t="e">
        <f t="shared" ca="1" si="8"/>
        <v>#N/A</v>
      </c>
      <c r="AE72" s="281" t="e">
        <f t="shared" ca="1" si="9"/>
        <v>#N/A</v>
      </c>
      <c r="AF72" s="281" t="e">
        <f t="shared" ca="1" si="10"/>
        <v>#N/A</v>
      </c>
      <c r="AG72" s="281" t="e">
        <f t="shared" ca="1" si="11"/>
        <v>#N/A</v>
      </c>
      <c r="AH72" s="281" t="e">
        <f t="array" aca="1" ref="AH72" ca="1">INDEX(Ref_Master_Unit_Table,MATCH($W72,REF_To_Unit,0),MATCH('Reference - Lookup and Unit'!$A$11,Ref_From_Units,0))</f>
        <v>#N/A</v>
      </c>
      <c r="AI72" s="281" t="e">
        <f t="array" aca="1" ref="AI72" ca="1">INDEX(Ref_Master_Unit_Table,MATCH(IF(AND($D72="UK",$G72="Vehicle Distance (e.g. Road Transport)"),$L72,IF(ISBLANK($O72),$L72,$O72)),Ref_From_Units,0),MATCH($X72,REF_To_Unit,0))</f>
        <v>#N/A</v>
      </c>
      <c r="AJ72" s="281" t="e">
        <f t="array" aca="1" ref="AJ72" ca="1">INDEX(Ref_Master_Unit_Table,MATCH($Z72,REF_To_Unit,0),MATCH('Reference - Lookup and Unit'!$A$11,Ref_From_Units,0))</f>
        <v>#N/A</v>
      </c>
      <c r="AK72" s="281" t="e">
        <f t="array" aca="1" ref="AK72" ca="1">INDEX(Ref_Master_Unit_Table,MATCH(IF(AND($D72="UK",$G72="Vehicle Distance (e.g. Road Transport)"),$L72,IF(ISBLANK($O72),$L72,$O72)),Ref_From_Units,0),MATCH($AA72,REF_To_Unit,0))</f>
        <v>#N/A</v>
      </c>
      <c r="AL72" s="281" t="e">
        <f t="array" aca="1" ref="AL72" ca="1">INDEX(Ref_Master_Unit_Table,MATCH($AC72,REF_To_Unit,0),MATCH('Reference - Lookup and Unit'!$A$11,Ref_From_Units,0))</f>
        <v>#N/A</v>
      </c>
      <c r="AM72" s="281" t="e">
        <f t="array" aca="1" ref="AM72" ca="1">INDEX(Ref_Master_Unit_Table,MATCH(IF(OR($G72="Fuel Use",$G72="Custom Fuel"),$O72,$L72),Ref_From_Units,0),MATCH($AD72,REF_To_Unit,0))</f>
        <v>#N/A</v>
      </c>
      <c r="AN72" s="281" t="e">
        <f t="array" aca="1" ref="AN72" ca="1">INDEX(Ref_Master_Unit_Table,MATCH($AF72,REF_To_Unit,0),MATCH('Reference - Lookup and Unit'!$A$11,Ref_From_Units,0))</f>
        <v>#N/A</v>
      </c>
      <c r="AO72" s="281" t="e">
        <f t="array" aca="1" ref="AO72" ca="1">INDEX(Ref_Master_Unit_Table,MATCH(IF(OR($G72="Fuel Use",$G72="Custom Fuel"),$O72,$L72),Ref_From_Units,0),MATCH($AD72,REF_To_Unit,0))</f>
        <v>#N/A</v>
      </c>
      <c r="AP72" s="281">
        <f t="shared" ca="1" si="12"/>
        <v>1</v>
      </c>
      <c r="AQ72" s="282">
        <f t="shared" ca="1" si="13"/>
        <v>28</v>
      </c>
      <c r="AR72" s="282">
        <f t="shared" ca="1" si="14"/>
        <v>265</v>
      </c>
      <c r="AS72" s="282">
        <f t="shared" ca="1" si="15"/>
        <v>1</v>
      </c>
      <c r="AT72" s="276" t="str">
        <f t="shared" si="16"/>
        <v>Ref_DD_vehicle_Passenger_US_Road</v>
      </c>
      <c r="AU72" s="276" t="e">
        <f t="shared" ca="1" si="17"/>
        <v>#N/A</v>
      </c>
      <c r="AV72" s="276" t="e">
        <f t="shared" ca="1" si="18"/>
        <v>#N/A</v>
      </c>
      <c r="AW72" s="276" t="e">
        <f t="shared" ca="1" si="19"/>
        <v>#N/A</v>
      </c>
      <c r="AX72" s="276" t="e">
        <f t="shared" ca="1" si="20"/>
        <v>#N/A</v>
      </c>
      <c r="AY72" s="276" t="b">
        <f t="shared" ca="1" si="21"/>
        <v>1</v>
      </c>
      <c r="AZ72" s="276" t="str">
        <f t="shared" si="22"/>
        <v/>
      </c>
      <c r="BA72" s="276" t="str">
        <f t="shared" si="23"/>
        <v/>
      </c>
      <c r="BB72" s="276" t="str">
        <f t="shared" si="24"/>
        <v/>
      </c>
      <c r="BC72" s="276" t="str">
        <f t="shared" si="25"/>
        <v/>
      </c>
      <c r="BD72" s="276" t="str">
        <f t="shared" si="26"/>
        <v/>
      </c>
      <c r="BE72" s="276" t="str">
        <f t="shared" si="27"/>
        <v/>
      </c>
      <c r="BF72" s="276" t="str">
        <f t="shared" si="28"/>
        <v/>
      </c>
      <c r="BG72" s="276" t="str">
        <f t="shared" si="29"/>
        <v/>
      </c>
      <c r="BH72" s="276" t="str">
        <f t="shared" si="30"/>
        <v/>
      </c>
      <c r="BI72" s="276" t="str">
        <f t="shared" si="31"/>
        <v/>
      </c>
      <c r="BJ72" s="276" t="str">
        <f t="shared" si="32"/>
        <v/>
      </c>
      <c r="BK72" s="276" t="str">
        <f t="shared" si="33"/>
        <v/>
      </c>
      <c r="BL72" s="276" t="str">
        <f t="shared" si="34"/>
        <v/>
      </c>
      <c r="BM72" s="283" t="str">
        <f t="shared" ca="1" si="35"/>
        <v/>
      </c>
      <c r="BN72" s="276" t="str">
        <f t="shared" si="36"/>
        <v/>
      </c>
      <c r="BO72" s="276" t="str">
        <f t="shared" si="37"/>
        <v/>
      </c>
      <c r="BP72" s="276" t="str">
        <f t="shared" si="38"/>
        <v/>
      </c>
      <c r="BQ72" s="276" t="str">
        <f t="shared" si="39"/>
        <v/>
      </c>
      <c r="BR72" s="276" t="str">
        <f t="shared" si="40"/>
        <v/>
      </c>
      <c r="BS72" s="276" t="str">
        <f t="shared" si="41"/>
        <v/>
      </c>
      <c r="BT72" s="276" t="str">
        <f t="shared" si="42"/>
        <v/>
      </c>
      <c r="BU72" s="276" t="str">
        <f t="shared" si="43"/>
        <v/>
      </c>
      <c r="BV72" s="276" t="str">
        <f t="shared" si="44"/>
        <v/>
      </c>
      <c r="BW72" s="276" t="str">
        <f t="shared" si="45"/>
        <v/>
      </c>
      <c r="BX72" s="276" t="str">
        <f t="shared" si="46"/>
        <v/>
      </c>
      <c r="BY72" s="276" t="str">
        <f t="shared" si="47"/>
        <v/>
      </c>
      <c r="BZ72" s="276" t="str">
        <f t="shared" si="48"/>
        <v/>
      </c>
      <c r="CA72" s="276" t="str">
        <f t="shared" si="49"/>
        <v/>
      </c>
      <c r="CB72" s="276" t="str">
        <f t="shared" si="50"/>
        <v/>
      </c>
      <c r="CC72" s="276" t="str">
        <f t="shared" si="51"/>
        <v/>
      </c>
      <c r="CD72" s="276" t="str">
        <f t="shared" si="52"/>
        <v/>
      </c>
      <c r="CE72" s="276" t="str">
        <f t="shared" si="53"/>
        <v/>
      </c>
      <c r="CF72" s="276" t="str">
        <f t="shared" si="54"/>
        <v/>
      </c>
      <c r="CG72" s="276" t="str">
        <f t="shared" si="55"/>
        <v/>
      </c>
      <c r="CH72" s="276" t="str">
        <f t="shared" si="56"/>
        <v/>
      </c>
      <c r="CI72" s="276" t="str">
        <f t="shared" si="57"/>
        <v/>
      </c>
      <c r="CJ72" s="276" t="str">
        <f t="shared" si="58"/>
        <v/>
      </c>
      <c r="CK72" s="276" t="str">
        <f t="shared" si="59"/>
        <v/>
      </c>
      <c r="CL72" s="276" t="str">
        <f t="shared" ca="1" si="60"/>
        <v/>
      </c>
      <c r="CM72" s="276" t="str">
        <f t="shared" si="61"/>
        <v/>
      </c>
      <c r="CN72" s="276" t="str">
        <f t="shared" si="62"/>
        <v/>
      </c>
      <c r="CO72" s="276" t="str">
        <f t="shared" si="63"/>
        <v/>
      </c>
      <c r="CP72" s="276" t="str">
        <f t="shared" si="64"/>
        <v>Ref_DD_DistanceUnit</v>
      </c>
      <c r="CQ72" s="276" t="str">
        <f t="shared" ca="1" si="65"/>
        <v/>
      </c>
      <c r="CR72" s="311">
        <f t="shared" si="66"/>
        <v>0</v>
      </c>
      <c r="CS72" s="187"/>
      <c r="CT72" s="187"/>
      <c r="CU72" s="187"/>
      <c r="CV72" s="187"/>
      <c r="CW72" s="187"/>
      <c r="CX72" s="187"/>
      <c r="CY72" s="187"/>
      <c r="CZ72" s="187"/>
      <c r="DA72" s="187"/>
      <c r="DB72" s="187"/>
      <c r="DC72" s="187"/>
      <c r="DD72" s="187"/>
      <c r="DE72" s="187"/>
      <c r="DF72" s="187"/>
      <c r="DG72" s="187"/>
      <c r="DH72" s="187"/>
      <c r="DI72" s="187"/>
      <c r="DJ72" s="187"/>
      <c r="DK72" s="187"/>
      <c r="DL72" s="187"/>
      <c r="DM72" s="199"/>
      <c r="DN72" s="199"/>
      <c r="DO72" s="313"/>
    </row>
    <row r="73" spans="1:119" s="227" customFormat="1" ht="18" hidden="1" customHeight="1">
      <c r="A73" s="187"/>
      <c r="B73" s="285"/>
      <c r="C73" s="295"/>
      <c r="D73" s="271" t="s">
        <v>77</v>
      </c>
      <c r="E73" s="271" t="s">
        <v>105</v>
      </c>
      <c r="F73" s="277"/>
      <c r="G73" s="277"/>
      <c r="H73" s="277"/>
      <c r="I73" s="278"/>
      <c r="J73" s="278"/>
      <c r="K73" s="278"/>
      <c r="L73" s="277"/>
      <c r="M73" s="277"/>
      <c r="N73" s="278"/>
      <c r="O73" s="277"/>
      <c r="P73" s="279"/>
      <c r="Q73" s="280" t="str">
        <f t="shared" ca="1" si="72"/>
        <v/>
      </c>
      <c r="R73" s="280" t="str">
        <f t="shared" ca="1" si="73"/>
        <v/>
      </c>
      <c r="S73" s="280" t="str">
        <f t="shared" ca="1" si="74"/>
        <v/>
      </c>
      <c r="T73" s="280" t="str">
        <f t="shared" ca="1" si="75"/>
        <v/>
      </c>
      <c r="U73" s="296" t="str">
        <f t="shared" ca="1" si="76"/>
        <v/>
      </c>
      <c r="V73" s="286" t="e">
        <f t="shared" ref="V73:V110" ca="1" si="77">IF(OR($G73="Fuel Use",$G73="Fuel Use and Vehicle Distance"),VLOOKUP($M73,INDIRECT("Ref_EF_ByFuel"&amp;"_"&amp;$D73),3,0),IF(AND($G73="Vehicle Distance (e.g. Road Transport)",$D73="UK"),VLOOKUP($H73,Ref_EF_Vehicle_Distance_UK,3,0),IF(AND($G73="Vehicle Distance (e.g. Road Transport)",OR($D73="US",$D73="Other")),VLOOKUP($H73,INDIRECT("Ref_EF_Vehicle_Distance"&amp;"_"&amp;$D73),15,0),IF(AND($G73="Vehicle Distance (e.g. Road Transport)",ISBLANK($N73),ISBLANK($O73)),VLOOKUP($H73,INDIRECT("Ref_EF_Vehicle_Distance"&amp;"_"&amp;$D73),15,0),IF($G73="Weight Distance (e.g. Freight Transport)",VLOOKUP($H73,INDIRECT("Ref_EF_Weight_Distance"&amp;"_"&amp;$D73),3,0),IF($G73="Custom Vehicle",VLOOKUP($H73,Tbl_vehical_Settings,2,0),IF($G73="Custom Fuel",VLOOKUP($M73,Tbl_Fuel_Settings,2,0),$AU73)))))))</f>
        <v>#N/A</v>
      </c>
      <c r="W73" s="281" t="e">
        <f t="shared" ref="W73:W110" ca="1" si="78">IF(OR($G73="Fuel Use",$G73="Fuel Use and Vehicle Distance"),VLOOKUP($M73,INDIRECT("Ref_EF_ByFuel"&amp;"_"&amp;$D73),5,0),IF(AND($G73="Vehicle Distance (e.g. Road Transport)",$D73="UK"),VLOOKUP($H73,Ref_EF_Vehicle_Distance_UK,5,0),IF(AND($G73="Vehicle Distance (e.g. Road Transport)",OR($D73="US",$D73="Other")),VLOOKUP($H73,INDIRECT("Ref_EF_Vehicle_Distance"&amp;"_"&amp;$D73),17,0),IF(AND($G73="Vehicle Distance (e.g. Road Transport)",ISBLANK($N73),ISBLANK($O73)),VLOOKUP($H73,INDIRECT("Ref_EF_Vehicle_Distance"&amp;"_"&amp;$D73),17,0),IF($G73="Weight Distance (e.g. Freight Transport)",VLOOKUP($H73,INDIRECT("Ref_EF_Weight_Distance"&amp;"_"&amp;$D73),5,0),IF($G73="Custom Vehicle",VLOOKUP($H73,Tbl_vehical_Settings,6,0),IF($G73="Custom Fuel",VLOOKUP($M73,Tbl_Fuel_Settings,6,0),$AV73)))))))</f>
        <v>#N/A</v>
      </c>
      <c r="X73" s="281" t="e">
        <f t="shared" ref="X73:X110" ca="1" si="79">IF(OR($G73="Fuel Use",$G73="Fuel Use and Vehicle Distance"),VLOOKUP($M73,INDIRECT("Ref_EF_ByFuel"&amp;"_"&amp;$D73),6,0),IF(AND($G73="Vehicle Distance (e.g. Road Transport)",$D73="UK"),VLOOKUP($H73,Ref_EF_Vehicle_Distance_UK,6,0),IF(AND($G73="Vehicle Distance (e.g. Road Transport)",OR($D73="US",$D73="Other")),VLOOKUP($H73,INDIRECT("Ref_EF_Vehicle_Distance"&amp;"_"&amp;$D73),18,0),IF(AND($G73="Vehicle Distance (e.g. Road Transport)",ISBLANK($N73),ISBLANK($O73)),VLOOKUP($H73,INDIRECT("Ref_EF_Vehicle_Distance"&amp;"_"&amp;$D73),18,0),IF($G73="Weight Distance (e.g. Freight Transport)",VLOOKUP($H73,INDIRECT("Ref_EF_Weight_Distance"&amp;"_"&amp;$D73),6,0),IF($G73="Custom Vehicle",VLOOKUP($H73,Tbl_vehical_Settings,7,0),IF($G73="Custom Fuel",VLOOKUP($M73,Tbl_Fuel_Settings,7,0),$AW73)))))))</f>
        <v>#N/A</v>
      </c>
      <c r="Y73" s="281" t="e">
        <f t="shared" ref="Y73:Y110" ca="1" si="80">IF(OR($G73="Fuel Use",$G73="Fuel Use and Vehicle Distance"),VLOOKUP($M73,INDIRECT("Ref_EF_ByFuel"&amp;"_"&amp;$D73),4,0),IF(AND($G73="Vehicle Distance (e.g. Road Transport)",$D73="UK"),VLOOKUP($H73,Ref_EF_Vehicle_Distance_UK,4,0),IF(AND($G73="Vehicle Distance (e.g. Road Transport)",OR($D73="US",$D73="Other")),VLOOKUP($H73,INDIRECT("Ref_EF_Vehicle_Distance"&amp;"_"&amp;$D73),16,0),IF(AND($G73="Vehicle Distance (e.g. Road Transport)",ISBLANK($N73),ISBLANK($O73)),VLOOKUP($H73,INDIRECT("Ref_EF_Vehicle_Distance"&amp;"_"&amp;$D73),16,0),IF($G73="Weight Distance (e.g. Freight Transport)",VLOOKUP($H73,INDIRECT("Ref_EF_Weight_Distance"&amp;"_"&amp;$D73),4,0),IF($G73="Custom Vehicle",VLOOKUP($H73,Tbl_vehical_Settings,5,0),IF($G73="Custom Fuel",VLOOKUP($M73,Tbl_Fuel_Settings,5,0),$AX73)))))))</f>
        <v>#N/A</v>
      </c>
      <c r="Z73" s="281" t="e">
        <f t="shared" ref="Z73:Z110" ca="1" si="81">IF(OR($G73="Fuel Use",$G73="Fuel Use and Vehicle Distance"),VLOOKUP($M73,INDIRECT("Ref_EF_ByFuel"&amp;"_"&amp;$D73),5,0),IF(AND($G73="Vehicle Distance (e.g. Road Transport)",$D73="UK"),VLOOKUP($H73,Ref_EF_Vehicle_Distance_UK,5,0),IF(AND($G73="Vehicle Distance (e.g. Road Transport)",OR($D73="US",$D73="Other")),VLOOKUP($H73,INDIRECT("Ref_EF_Vehicle_Distance"&amp;"_"&amp;$D73),17,0),IF(AND($G73="Vehicle Distance (e.g. Road Transport)",ISBLANK($N73),ISBLANK($O73)),VLOOKUP($H73,INDIRECT("Ref_EF_Vehicle_Distance"&amp;"_"&amp;$D73),17,0),IF($G73="Weight Distance (e.g. Freight Transport)",VLOOKUP($H73,INDIRECT("Ref_EF_Weight_Distance"&amp;"_"&amp;$D73),5,0),IF($G73="Custom Vehicle",VLOOKUP($H73,Tbl_vehical_Settings,6,0),IF($G73="Custom Fuel",VLOOKUP($M73,Tbl_Fuel_Settings,6,0),$AV73)))))))</f>
        <v>#N/A</v>
      </c>
      <c r="AA73" s="281" t="e">
        <f t="shared" ref="AA73:AA110" ca="1" si="82">IF(OR($G73="Fuel Use",$G73="Fuel Use and Vehicle Distance"),VLOOKUP($M73,INDIRECT("Ref_EF_ByFuel"&amp;"_"&amp;$D73),6,0),IF(AND($G73="Vehicle Distance (e.g. Road Transport)",$D73="UK"),VLOOKUP($H73,Ref_EF_Vehicle_Distance_UK,6,0),IF(AND($G73="Vehicle Distance (e.g. Road Transport)",OR($D73="US",$D73="Other")),VLOOKUP($H73,INDIRECT("Ref_EF_Vehicle_Distance"&amp;"_"&amp;$D73),18,0),IF(AND($G73="Vehicle Distance (e.g. Road Transport)",ISBLANK($N73),ISBLANK($O73)),VLOOKUP($H73,INDIRECT("Ref_EF_Vehicle_Distance"&amp;"_"&amp;$D73),18,0),IF($G73="Weight Distance (e.g. Freight Transport)",VLOOKUP($H73,INDIRECT("Ref_EF_Weight_Distance"&amp;"_"&amp;$D73),6,0),IF($G73="Custom Vehicle",VLOOKUP($H73,Tbl_vehical_Settings,7,0),IF($G73="Custom Fuel",VLOOKUP($M73,Tbl_Fuel_Settings,7,0),$AW73)))))))</f>
        <v>#N/A</v>
      </c>
      <c r="AB73" s="281" t="e">
        <f t="shared" ref="AB73:AB110" ca="1" si="83">IF($G73="Fuel Use",VLOOKUP($H73,INDIRECT("Ref_EF_ByFuel_CH4"&amp;"_"&amp;$D73),3,0),
IF($G73="Fuel Use and Vehicle Distance",VLOOKUP($H73,INDIRECT("Ref_EF_Vehicle_Distance"&amp;"_"&amp;$D73),3,0),IF($G73="Vehicle Distance (e.g. Road Transport)",VLOOKUP($H73,INDIRECT("Ref_EF_Vehicle_Distance"&amp;"_"&amp;$D73),IF($D73="UK",7,3),0),IF($G73="Weight Distance (e.g. Freight Transport)",VLOOKUP(VLOOKUP($H73,INDIRECT("Ref_EF_Weight_Distance"&amp;"_"&amp;$D73),8,0),INDIRECT("Ref_EF_Weight_Distance_CH4"&amp;"_"&amp;$D73),3,0),IF($G73="Custom Vehicle",VLOOKUP($H73,Tbl_vehical_Settings,3,0),IF($G73="Custom Fuel",VLOOKUP($M73,Tbl_Fuel_Settings,3,0),VLOOKUP($H73,INDIRECT("Ref_EF_Public_Transport"&amp;"_"&amp;$D73),7,0)))))))</f>
        <v>#N/A</v>
      </c>
      <c r="AC73" s="281" t="e">
        <f t="shared" ref="AC73:AC110" ca="1" si="84">IF($G73="Fuel Use",VLOOKUP($H73,INDIRECT("Ref_EF_ByFuel_CH4"&amp;"_"&amp;$D73),4,0),
IF($G73="Fuel Use and Vehicle Distance",VLOOKUP($H73,INDIRECT("Ref_EF_Vehicle_Distance"&amp;"_"&amp;$D73),4,0),IF($G73="Vehicle Distance (e.g. Road Transport)",VLOOKUP($H73,INDIRECT("Ref_EF_Vehicle_Distance"&amp;"_"&amp;$D73),IF($D73="UK",8,4),0),IF($G73="Weight Distance (e.g. Freight Transport)",VLOOKUP(VLOOKUP($H73,INDIRECT("Ref_EF_Weight_Distance"&amp;"_"&amp;$D73),8,0),INDIRECT("Ref_EF_Weight_Distance_CH4"&amp;"_"&amp;$D73),4,0),IF($G73="Custom Vehicle",VLOOKUP($H73,Tbl_vehical_Settings,6,0),IF($G73="Custom Fuel",VLOOKUP($M73,Tbl_Fuel_Settings,6,0),VLOOKUP($H73,INDIRECT("Ref_EF_Public_Transport"&amp;"_"&amp;$D73),8,0)))))))</f>
        <v>#N/A</v>
      </c>
      <c r="AD73" s="281" t="e">
        <f t="shared" ref="AD73:AD110" ca="1" si="85">IF($G73="Fuel Use",VLOOKUP($H73,INDIRECT("Ref_EF_ByFuel_CH4"&amp;"_"&amp;$D73),5,0),
IF($G73="Fuel Use and Vehicle Distance",VLOOKUP($H73,INDIRECT("Ref_EF_Vehicle_Distance"&amp;"_"&amp;$D73),5,0),IF($G73="Vehicle Distance (e.g. Road Transport)",VLOOKUP($H73,INDIRECT("Ref_EF_Vehicle_Distance"&amp;"_"&amp;$D73),IF($D73="UK",9,5),0),IF($G73="Weight Distance (e.g. Freight Transport)",VLOOKUP(VLOOKUP($H73,INDIRECT("Ref_EF_Weight_Distance"&amp;"_"&amp;$D73),8,0),INDIRECT("Ref_EF_Weight_Distance_CH4"&amp;"_"&amp;$D73),5,0),IF($G73="Custom Vehicle",VLOOKUP($H73,Tbl_vehical_Settings,7,0),IF($G73="Custom Fuel",VLOOKUP($M73,Tbl_Fuel_Settings,7,0),VLOOKUP($H73,INDIRECT("Ref_EF_Public_Transport"&amp;"_"&amp;$D73),9,0)))))))</f>
        <v>#N/A</v>
      </c>
      <c r="AE73" s="281" t="e">
        <f t="shared" ref="AE73:AE110" ca="1" si="86">IF($G73="Fuel Use",VLOOKUP($H73,INDIRECT("Ref_EF_ByFuel_CH4"&amp;"_"&amp;$D73),6,0),
IF($G73="Fuel Use and Vehicle Distance",VLOOKUP($H73,INDIRECT("Ref_EF_Vehicle_Distance"&amp;"_"&amp;$D73),6,0),IF($G73="Vehicle Distance (e.g. Road Transport)",VLOOKUP($H73,INDIRECT("Ref_EF_Vehicle_Distance"&amp;"_"&amp;$D73),IF($D73="UK",10,6),0),IF($G73="Weight Distance (e.g. Freight Transport)",VLOOKUP(VLOOKUP($H73,INDIRECT("Ref_EF_Weight_Distance"&amp;"_"&amp;$D73),8,0),INDIRECT("Ref_EF_Weight_Distance_CH4"&amp;"_"&amp;$D73),6,0),IF($G73="Custom Vehicle",VLOOKUP($H73,Tbl_vehical_Settings,4,0),IF($G73="Custom Fuel",VLOOKUP($M73,Tbl_Fuel_Settings,4,0),VLOOKUP($H73,INDIRECT("Ref_EF_Public_Transport"&amp;"_"&amp;$D73),10,0)))))))</f>
        <v>#N/A</v>
      </c>
      <c r="AF73" s="281" t="e">
        <f t="shared" ref="AF73:AF110" ca="1" si="87">IF($G73="Fuel Use",VLOOKUP($H73,INDIRECT("Ref_EF_ByFuel_CH4"&amp;"_"&amp;$D73),7,0),
IF($G73="Fuel Use and Vehicle Distance",VLOOKUP($H73,INDIRECT("Ref_EF_Vehicle_Distance"&amp;"_"&amp;$D73),7,0),IF($G73="Vehicle Distance (e.g. Road Transport)",VLOOKUP($H73,INDIRECT("Ref_EF_Vehicle_Distance"&amp;"_"&amp;$D73),IF($D73="UK",11,7),0),IF($G73="Weight Distance (e.g. Freight Transport)",VLOOKUP(VLOOKUP($H73,INDIRECT("Ref_EF_Weight_Distance"&amp;"_"&amp;$D73),8,0),INDIRECT("Ref_EF_Weight_Distance_CH4"&amp;"_"&amp;$D73),7,0),IF($G73="Custom Vehicle",VLOOKUP($H73,Tbl_vehical_Settings,6,0),IF($G73="Custom Fuel",VLOOKUP($M73,Tbl_Fuel_Settings,6,0),VLOOKUP($H73,INDIRECT("Ref_EF_Public_Transport"&amp;"_"&amp;$D73),11,0)))))))</f>
        <v>#N/A</v>
      </c>
      <c r="AG73" s="281" t="e">
        <f t="shared" ref="AG73:AG110" ca="1" si="88">IF($G73="Fuel Use",VLOOKUP($H73,INDIRECT("Ref_EF_ByFuel_CH4"&amp;"_"&amp;$D73),8,0),
IF($G73="Fuel Use and Vehicle Distance",VLOOKUP($H73,INDIRECT("Ref_EF_Vehicle_Distance"&amp;"_"&amp;$D73),8,0),IF($G73="Vehicle Distance (e.g. Road Transport)",VLOOKUP($H73,INDIRECT("Ref_EF_Vehicle_Distance"&amp;"_"&amp;$D73),IF($D73="UK",12,8),0),IF($G73="Weight Distance (e.g. Freight Transport)",VLOOKUP(VLOOKUP($H73,INDIRECT("Ref_EF_Weight_Distance"&amp;"_"&amp;$D73),8,0),INDIRECT("Ref_EF_Weight_Distance_CH4"&amp;"_"&amp;$D73),8,0),IF($G73="Custom Vehicle",VLOOKUP($H73,Tbl_vehical_Settings,7,0),IF($G73="Custom Fuel",VLOOKUP($M73,Tbl_Fuel_Settings,7,0),VLOOKUP($H73,INDIRECT("Ref_EF_Public_Transport"&amp;"_"&amp;$D73),12,0)))))))</f>
        <v>#N/A</v>
      </c>
      <c r="AH73" s="281" t="e">
        <f t="array" aca="1" ref="AH73" ca="1">INDEX(Ref_Master_Unit_Table,MATCH($W73,REF_To_Unit,0),MATCH('Reference - Lookup and Unit'!$A$11,Ref_From_Units,0))</f>
        <v>#N/A</v>
      </c>
      <c r="AI73" s="281" t="e">
        <f t="array" aca="1" ref="AI73" ca="1">INDEX(Ref_Master_Unit_Table,MATCH(IF(AND($D73="UK",$G73="Vehicle Distance (e.g. Road Transport)"),$L73,IF(ISBLANK($O73),$L73,$O73)),Ref_From_Units,0),MATCH($X73,REF_To_Unit,0))</f>
        <v>#N/A</v>
      </c>
      <c r="AJ73" s="281" t="e">
        <f t="array" aca="1" ref="AJ73" ca="1">INDEX(Ref_Master_Unit_Table,MATCH($Z73,REF_To_Unit,0),MATCH('Reference - Lookup and Unit'!$A$11,Ref_From_Units,0))</f>
        <v>#N/A</v>
      </c>
      <c r="AK73" s="281" t="e">
        <f t="array" aca="1" ref="AK73" ca="1">INDEX(Ref_Master_Unit_Table,MATCH(IF(AND($D73="UK",$G73="Vehicle Distance (e.g. Road Transport)"),$L73,IF(ISBLANK($O73),$L73,$O73)),Ref_From_Units,0),MATCH($AA73,REF_To_Unit,0))</f>
        <v>#N/A</v>
      </c>
      <c r="AL73" s="281" t="e">
        <f t="array" aca="1" ref="AL73" ca="1">INDEX(Ref_Master_Unit_Table,MATCH($AC73,REF_To_Unit,0),MATCH('Reference - Lookup and Unit'!$A$11,Ref_From_Units,0))</f>
        <v>#N/A</v>
      </c>
      <c r="AM73" s="281" t="e">
        <f t="array" aca="1" ref="AM73" ca="1">INDEX(Ref_Master_Unit_Table,MATCH(IF(OR($G73="Fuel Use",$G73="Custom Fuel"),$O73,$L73),Ref_From_Units,0),MATCH($AD73,REF_To_Unit,0))</f>
        <v>#N/A</v>
      </c>
      <c r="AN73" s="281" t="e">
        <f t="array" aca="1" ref="AN73" ca="1">INDEX(Ref_Master_Unit_Table,MATCH($AF73,REF_To_Unit,0),MATCH('Reference - Lookup and Unit'!$A$11,Ref_From_Units,0))</f>
        <v>#N/A</v>
      </c>
      <c r="AO73" s="281" t="e">
        <f t="array" aca="1" ref="AO73" ca="1">INDEX(Ref_Master_Unit_Table,MATCH(IF(OR($G73="Fuel Use",$G73="Custom Fuel"),$O73,$L73),Ref_From_Units,0),MATCH($AD73,REF_To_Unit,0))</f>
        <v>#N/A</v>
      </c>
      <c r="AP73" s="281">
        <f t="shared" ca="1" si="12"/>
        <v>1</v>
      </c>
      <c r="AQ73" s="282">
        <f t="shared" ref="AQ73:AQ110" ca="1" si="89">VLOOKUP("CH4",INDIRECT(IF(Setting_IPCC_GWP_VERSION="1995 IPCC Second Assessment Report (SAR)","Ref_EF_IPCC_GWP_95",IF(Setting_IPCC_GWP_VERSION="2001 IPCC Third Assessment Report (TAR)","Ref_EF_IPCC_GWP_2001",IF(Setting_IPCC_GWP_VERSION="2007 IPCC Fourth Assessment Report","Ref_EF_IPCC_GWP_2007","Ref_EF_IPCC_GWP_2014")))),2,0)</f>
        <v>28</v>
      </c>
      <c r="AR73" s="282">
        <f t="shared" ref="AR73:AR110" ca="1" si="90">VLOOKUP("N2O",INDIRECT(IF(Setting_IPCC_GWP_VERSION="1995 IPCC Second Assessment Report (SAR)","Ref_EF_IPCC_GWP_95",IF(Setting_IPCC_GWP_VERSION="2001 IPCC Third Assessment Report (TAR)","Ref_EF_IPCC_GWP_2001", IF(Setting_IPCC_GWP_VERSION="2007 IPCC Fourth Assessment Report","Ref_EF_IPCC_GWP_2007","Ref_EF_IPCC_GWP_2014")))),2,0)</f>
        <v>265</v>
      </c>
      <c r="AS73" s="282">
        <f t="shared" ca="1" si="15"/>
        <v>1</v>
      </c>
      <c r="AT73" s="276" t="str">
        <f t="shared" si="16"/>
        <v>Ref_DD_vehicle_Passenger_US_Road</v>
      </c>
      <c r="AU73" s="276" t="e">
        <f t="shared" ca="1" si="17"/>
        <v>#N/A</v>
      </c>
      <c r="AV73" s="276" t="e">
        <f t="shared" ca="1" si="18"/>
        <v>#N/A</v>
      </c>
      <c r="AW73" s="276" t="e">
        <f t="shared" ca="1" si="19"/>
        <v>#N/A</v>
      </c>
      <c r="AX73" s="276" t="e">
        <f t="shared" ca="1" si="20"/>
        <v>#N/A</v>
      </c>
      <c r="AY73" s="276" t="b">
        <f t="shared" ca="1" si="21"/>
        <v>1</v>
      </c>
      <c r="AZ73" s="276" t="str">
        <f t="shared" si="22"/>
        <v/>
      </c>
      <c r="BA73" s="276" t="str">
        <f t="shared" si="23"/>
        <v/>
      </c>
      <c r="BB73" s="276" t="str">
        <f t="shared" si="24"/>
        <v/>
      </c>
      <c r="BC73" s="276" t="str">
        <f t="shared" si="25"/>
        <v/>
      </c>
      <c r="BD73" s="276" t="str">
        <f t="shared" si="26"/>
        <v/>
      </c>
      <c r="BE73" s="276" t="str">
        <f t="shared" si="27"/>
        <v/>
      </c>
      <c r="BF73" s="276" t="str">
        <f t="shared" si="28"/>
        <v/>
      </c>
      <c r="BG73" s="276" t="str">
        <f t="shared" si="29"/>
        <v/>
      </c>
      <c r="BH73" s="276" t="str">
        <f t="shared" si="30"/>
        <v/>
      </c>
      <c r="BI73" s="276" t="str">
        <f t="shared" si="31"/>
        <v/>
      </c>
      <c r="BJ73" s="276" t="str">
        <f t="shared" si="32"/>
        <v/>
      </c>
      <c r="BK73" s="276" t="str">
        <f t="shared" si="33"/>
        <v/>
      </c>
      <c r="BL73" s="276" t="str">
        <f t="shared" si="34"/>
        <v/>
      </c>
      <c r="BM73" s="283" t="str">
        <f t="shared" ca="1" si="35"/>
        <v/>
      </c>
      <c r="BN73" s="276" t="str">
        <f t="shared" si="36"/>
        <v/>
      </c>
      <c r="BO73" s="276" t="str">
        <f t="shared" si="37"/>
        <v/>
      </c>
      <c r="BP73" s="276" t="str">
        <f t="shared" si="38"/>
        <v/>
      </c>
      <c r="BQ73" s="276" t="str">
        <f t="shared" si="39"/>
        <v/>
      </c>
      <c r="BR73" s="276" t="str">
        <f t="shared" si="40"/>
        <v/>
      </c>
      <c r="BS73" s="276" t="str">
        <f t="shared" si="41"/>
        <v/>
      </c>
      <c r="BT73" s="276" t="str">
        <f t="shared" si="42"/>
        <v/>
      </c>
      <c r="BU73" s="276" t="str">
        <f t="shared" si="43"/>
        <v/>
      </c>
      <c r="BV73" s="276" t="str">
        <f t="shared" si="44"/>
        <v/>
      </c>
      <c r="BW73" s="276" t="str">
        <f t="shared" si="45"/>
        <v/>
      </c>
      <c r="BX73" s="276" t="str">
        <f t="shared" si="46"/>
        <v/>
      </c>
      <c r="BY73" s="276" t="str">
        <f t="shared" si="47"/>
        <v/>
      </c>
      <c r="BZ73" s="276" t="str">
        <f t="shared" si="48"/>
        <v/>
      </c>
      <c r="CA73" s="276" t="str">
        <f t="shared" si="49"/>
        <v/>
      </c>
      <c r="CB73" s="276" t="str">
        <f t="shared" si="50"/>
        <v/>
      </c>
      <c r="CC73" s="276" t="str">
        <f t="shared" si="51"/>
        <v/>
      </c>
      <c r="CD73" s="276" t="str">
        <f t="shared" si="52"/>
        <v/>
      </c>
      <c r="CE73" s="276" t="str">
        <f t="shared" si="53"/>
        <v/>
      </c>
      <c r="CF73" s="276" t="str">
        <f t="shared" si="54"/>
        <v/>
      </c>
      <c r="CG73" s="276" t="str">
        <f t="shared" si="55"/>
        <v/>
      </c>
      <c r="CH73" s="276" t="str">
        <f t="shared" si="56"/>
        <v/>
      </c>
      <c r="CI73" s="276" t="str">
        <f t="shared" si="57"/>
        <v/>
      </c>
      <c r="CJ73" s="276" t="str">
        <f t="shared" si="58"/>
        <v/>
      </c>
      <c r="CK73" s="276" t="str">
        <f t="shared" si="59"/>
        <v/>
      </c>
      <c r="CL73" s="276" t="str">
        <f t="shared" ca="1" si="60"/>
        <v/>
      </c>
      <c r="CM73" s="276" t="str">
        <f t="shared" si="61"/>
        <v/>
      </c>
      <c r="CN73" s="276" t="str">
        <f t="shared" si="62"/>
        <v/>
      </c>
      <c r="CO73" s="276" t="str">
        <f t="shared" si="63"/>
        <v/>
      </c>
      <c r="CP73" s="276" t="str">
        <f t="shared" si="64"/>
        <v>Ref_DD_DistanceUnit</v>
      </c>
      <c r="CQ73" s="276" t="str">
        <f t="shared" ca="1" si="65"/>
        <v/>
      </c>
      <c r="CR73" s="311">
        <f t="shared" si="66"/>
        <v>0</v>
      </c>
      <c r="CS73" s="187"/>
      <c r="CT73" s="187"/>
      <c r="CU73" s="187"/>
      <c r="CV73" s="187"/>
      <c r="CW73" s="187"/>
      <c r="CX73" s="187"/>
      <c r="CY73" s="187"/>
      <c r="CZ73" s="187"/>
      <c r="DA73" s="187"/>
      <c r="DB73" s="187"/>
      <c r="DC73" s="187"/>
      <c r="DD73" s="187"/>
      <c r="DE73" s="187"/>
      <c r="DF73" s="187"/>
      <c r="DG73" s="187"/>
      <c r="DH73" s="187"/>
      <c r="DI73" s="187"/>
      <c r="DJ73" s="187"/>
      <c r="DK73" s="187"/>
      <c r="DL73" s="187"/>
      <c r="DM73" s="199"/>
      <c r="DN73" s="199"/>
      <c r="DO73" s="313"/>
    </row>
    <row r="74" spans="1:119" s="227" customFormat="1" ht="18" hidden="1" customHeight="1">
      <c r="A74" s="187"/>
      <c r="B74" s="285"/>
      <c r="C74" s="295"/>
      <c r="D74" s="271" t="s">
        <v>77</v>
      </c>
      <c r="E74" s="271" t="s">
        <v>105</v>
      </c>
      <c r="F74" s="277"/>
      <c r="G74" s="277"/>
      <c r="H74" s="277"/>
      <c r="I74" s="278"/>
      <c r="J74" s="278"/>
      <c r="K74" s="278"/>
      <c r="L74" s="277"/>
      <c r="M74" s="277"/>
      <c r="N74" s="278"/>
      <c r="O74" s="277"/>
      <c r="P74" s="279"/>
      <c r="Q74" s="280" t="str">
        <f t="shared" ca="1" si="72"/>
        <v/>
      </c>
      <c r="R74" s="280" t="str">
        <f t="shared" ca="1" si="73"/>
        <v/>
      </c>
      <c r="S74" s="280" t="str">
        <f t="shared" ca="1" si="74"/>
        <v/>
      </c>
      <c r="T74" s="280" t="str">
        <f t="shared" ca="1" si="75"/>
        <v/>
      </c>
      <c r="U74" s="296" t="str">
        <f t="shared" ca="1" si="76"/>
        <v/>
      </c>
      <c r="V74" s="286" t="e">
        <f t="shared" ca="1" si="77"/>
        <v>#N/A</v>
      </c>
      <c r="W74" s="281" t="e">
        <f t="shared" ca="1" si="78"/>
        <v>#N/A</v>
      </c>
      <c r="X74" s="281" t="e">
        <f t="shared" ca="1" si="79"/>
        <v>#N/A</v>
      </c>
      <c r="Y74" s="281" t="e">
        <f t="shared" ca="1" si="80"/>
        <v>#N/A</v>
      </c>
      <c r="Z74" s="281" t="e">
        <f t="shared" ca="1" si="81"/>
        <v>#N/A</v>
      </c>
      <c r="AA74" s="281" t="e">
        <f t="shared" ca="1" si="82"/>
        <v>#N/A</v>
      </c>
      <c r="AB74" s="281" t="e">
        <f t="shared" ca="1" si="83"/>
        <v>#N/A</v>
      </c>
      <c r="AC74" s="281" t="e">
        <f t="shared" ca="1" si="84"/>
        <v>#N/A</v>
      </c>
      <c r="AD74" s="281" t="e">
        <f t="shared" ca="1" si="85"/>
        <v>#N/A</v>
      </c>
      <c r="AE74" s="281" t="e">
        <f t="shared" ca="1" si="86"/>
        <v>#N/A</v>
      </c>
      <c r="AF74" s="281" t="e">
        <f t="shared" ca="1" si="87"/>
        <v>#N/A</v>
      </c>
      <c r="AG74" s="281" t="e">
        <f t="shared" ca="1" si="88"/>
        <v>#N/A</v>
      </c>
      <c r="AH74" s="281" t="e">
        <f t="array" aca="1" ref="AH74" ca="1">INDEX(Ref_Master_Unit_Table,MATCH($W74,REF_To_Unit,0),MATCH('Reference - Lookup and Unit'!$A$11,Ref_From_Units,0))</f>
        <v>#N/A</v>
      </c>
      <c r="AI74" s="281" t="e">
        <f t="array" aca="1" ref="AI74" ca="1">INDEX(Ref_Master_Unit_Table,MATCH(IF(AND($D74="UK",$G74="Vehicle Distance (e.g. Road Transport)"),$L74,IF(ISBLANK($O74),$L74,$O74)),Ref_From_Units,0),MATCH($X74,REF_To_Unit,0))</f>
        <v>#N/A</v>
      </c>
      <c r="AJ74" s="281" t="e">
        <f t="array" aca="1" ref="AJ74" ca="1">INDEX(Ref_Master_Unit_Table,MATCH($Z74,REF_To_Unit,0),MATCH('Reference - Lookup and Unit'!$A$11,Ref_From_Units,0))</f>
        <v>#N/A</v>
      </c>
      <c r="AK74" s="281" t="e">
        <f t="array" aca="1" ref="AK74" ca="1">INDEX(Ref_Master_Unit_Table,MATCH(IF(AND($D74="UK",$G74="Vehicle Distance (e.g. Road Transport)"),$L74,IF(ISBLANK($O74),$L74,$O74)),Ref_From_Units,0),MATCH($AA74,REF_To_Unit,0))</f>
        <v>#N/A</v>
      </c>
      <c r="AL74" s="281" t="e">
        <f t="array" aca="1" ref="AL74" ca="1">INDEX(Ref_Master_Unit_Table,MATCH($AC74,REF_To_Unit,0),MATCH('Reference - Lookup and Unit'!$A$11,Ref_From_Units,0))</f>
        <v>#N/A</v>
      </c>
      <c r="AM74" s="281" t="e">
        <f t="array" aca="1" ref="AM74" ca="1">INDEX(Ref_Master_Unit_Table,MATCH(IF(OR($G74="Fuel Use",$G74="Custom Fuel"),$O74,$L74),Ref_From_Units,0),MATCH($AD74,REF_To_Unit,0))</f>
        <v>#N/A</v>
      </c>
      <c r="AN74" s="281" t="e">
        <f t="array" aca="1" ref="AN74" ca="1">INDEX(Ref_Master_Unit_Table,MATCH($AF74,REF_To_Unit,0),MATCH('Reference - Lookup and Unit'!$A$11,Ref_From_Units,0))</f>
        <v>#N/A</v>
      </c>
      <c r="AO74" s="281" t="e">
        <f t="array" aca="1" ref="AO74" ca="1">INDEX(Ref_Master_Unit_Table,MATCH(IF(OR($G74="Fuel Use",$G74="Custom Fuel"),$O74,$L74),Ref_From_Units,0),MATCH($AD74,REF_To_Unit,0))</f>
        <v>#N/A</v>
      </c>
      <c r="AP74" s="281">
        <f t="shared" ca="1" si="12"/>
        <v>1</v>
      </c>
      <c r="AQ74" s="282">
        <f t="shared" ca="1" si="89"/>
        <v>28</v>
      </c>
      <c r="AR74" s="282">
        <f t="shared" ca="1" si="90"/>
        <v>265</v>
      </c>
      <c r="AS74" s="282">
        <f t="shared" ca="1" si="15"/>
        <v>1</v>
      </c>
      <c r="AT74" s="276" t="str">
        <f t="shared" si="16"/>
        <v>Ref_DD_vehicle_Passenger_US_Road</v>
      </c>
      <c r="AU74" s="276" t="e">
        <f t="shared" ca="1" si="17"/>
        <v>#N/A</v>
      </c>
      <c r="AV74" s="276" t="e">
        <f t="shared" ca="1" si="18"/>
        <v>#N/A</v>
      </c>
      <c r="AW74" s="276" t="e">
        <f t="shared" ca="1" si="19"/>
        <v>#N/A</v>
      </c>
      <c r="AX74" s="276" t="e">
        <f t="shared" ca="1" si="20"/>
        <v>#N/A</v>
      </c>
      <c r="AY74" s="276" t="b">
        <f t="shared" ca="1" si="21"/>
        <v>1</v>
      </c>
      <c r="AZ74" s="276" t="str">
        <f t="shared" si="22"/>
        <v/>
      </c>
      <c r="BA74" s="276" t="str">
        <f t="shared" si="23"/>
        <v/>
      </c>
      <c r="BB74" s="276" t="str">
        <f t="shared" si="24"/>
        <v/>
      </c>
      <c r="BC74" s="276" t="str">
        <f t="shared" si="25"/>
        <v/>
      </c>
      <c r="BD74" s="276" t="str">
        <f t="shared" si="26"/>
        <v/>
      </c>
      <c r="BE74" s="276" t="str">
        <f t="shared" si="27"/>
        <v/>
      </c>
      <c r="BF74" s="276" t="str">
        <f t="shared" si="28"/>
        <v/>
      </c>
      <c r="BG74" s="276" t="str">
        <f t="shared" si="29"/>
        <v/>
      </c>
      <c r="BH74" s="276" t="str">
        <f t="shared" si="30"/>
        <v/>
      </c>
      <c r="BI74" s="276" t="str">
        <f t="shared" si="31"/>
        <v/>
      </c>
      <c r="BJ74" s="276" t="str">
        <f t="shared" si="32"/>
        <v/>
      </c>
      <c r="BK74" s="276" t="str">
        <f t="shared" si="33"/>
        <v/>
      </c>
      <c r="BL74" s="276" t="str">
        <f t="shared" si="34"/>
        <v/>
      </c>
      <c r="BM74" s="283" t="str">
        <f t="shared" ca="1" si="35"/>
        <v/>
      </c>
      <c r="BN74" s="276" t="str">
        <f t="shared" si="36"/>
        <v/>
      </c>
      <c r="BO74" s="276" t="str">
        <f t="shared" si="37"/>
        <v/>
      </c>
      <c r="BP74" s="276" t="str">
        <f t="shared" si="38"/>
        <v/>
      </c>
      <c r="BQ74" s="276" t="str">
        <f t="shared" si="39"/>
        <v/>
      </c>
      <c r="BR74" s="276" t="str">
        <f t="shared" si="40"/>
        <v/>
      </c>
      <c r="BS74" s="276" t="str">
        <f t="shared" si="41"/>
        <v/>
      </c>
      <c r="BT74" s="276" t="str">
        <f t="shared" si="42"/>
        <v/>
      </c>
      <c r="BU74" s="276" t="str">
        <f t="shared" si="43"/>
        <v/>
      </c>
      <c r="BV74" s="276" t="str">
        <f t="shared" si="44"/>
        <v/>
      </c>
      <c r="BW74" s="276" t="str">
        <f t="shared" si="45"/>
        <v/>
      </c>
      <c r="BX74" s="276" t="str">
        <f t="shared" si="46"/>
        <v/>
      </c>
      <c r="BY74" s="276" t="str">
        <f t="shared" si="47"/>
        <v/>
      </c>
      <c r="BZ74" s="276" t="str">
        <f t="shared" si="48"/>
        <v/>
      </c>
      <c r="CA74" s="276" t="str">
        <f t="shared" si="49"/>
        <v/>
      </c>
      <c r="CB74" s="276" t="str">
        <f t="shared" si="50"/>
        <v/>
      </c>
      <c r="CC74" s="276" t="str">
        <f t="shared" si="51"/>
        <v/>
      </c>
      <c r="CD74" s="276" t="str">
        <f t="shared" si="52"/>
        <v/>
      </c>
      <c r="CE74" s="276" t="str">
        <f t="shared" si="53"/>
        <v/>
      </c>
      <c r="CF74" s="276" t="str">
        <f t="shared" si="54"/>
        <v/>
      </c>
      <c r="CG74" s="276" t="str">
        <f t="shared" si="55"/>
        <v/>
      </c>
      <c r="CH74" s="276" t="str">
        <f t="shared" si="56"/>
        <v/>
      </c>
      <c r="CI74" s="276" t="str">
        <f t="shared" si="57"/>
        <v/>
      </c>
      <c r="CJ74" s="276" t="str">
        <f t="shared" si="58"/>
        <v/>
      </c>
      <c r="CK74" s="276" t="str">
        <f t="shared" si="59"/>
        <v/>
      </c>
      <c r="CL74" s="276" t="str">
        <f t="shared" ca="1" si="60"/>
        <v/>
      </c>
      <c r="CM74" s="276" t="str">
        <f t="shared" si="61"/>
        <v/>
      </c>
      <c r="CN74" s="276" t="str">
        <f t="shared" si="62"/>
        <v/>
      </c>
      <c r="CO74" s="276" t="str">
        <f t="shared" si="63"/>
        <v/>
      </c>
      <c r="CP74" s="276" t="str">
        <f t="shared" si="64"/>
        <v>Ref_DD_DistanceUnit</v>
      </c>
      <c r="CQ74" s="276" t="str">
        <f t="shared" ca="1" si="65"/>
        <v/>
      </c>
      <c r="CR74" s="311">
        <f t="shared" si="66"/>
        <v>0</v>
      </c>
      <c r="CS74" s="187"/>
      <c r="CT74" s="187"/>
      <c r="CU74" s="187"/>
      <c r="CV74" s="187"/>
      <c r="CW74" s="187"/>
      <c r="CX74" s="187"/>
      <c r="CY74" s="187"/>
      <c r="CZ74" s="187"/>
      <c r="DA74" s="187"/>
      <c r="DB74" s="187"/>
      <c r="DC74" s="187"/>
      <c r="DD74" s="187"/>
      <c r="DE74" s="187"/>
      <c r="DF74" s="187"/>
      <c r="DG74" s="187"/>
      <c r="DH74" s="187"/>
      <c r="DI74" s="187"/>
      <c r="DJ74" s="187"/>
      <c r="DK74" s="187"/>
      <c r="DL74" s="187"/>
      <c r="DM74" s="199"/>
      <c r="DN74" s="199"/>
      <c r="DO74" s="313"/>
    </row>
    <row r="75" spans="1:119" s="227" customFormat="1" ht="18" hidden="1" customHeight="1">
      <c r="A75" s="187"/>
      <c r="B75" s="285"/>
      <c r="C75" s="295"/>
      <c r="D75" s="271" t="s">
        <v>77</v>
      </c>
      <c r="E75" s="271" t="s">
        <v>105</v>
      </c>
      <c r="F75" s="277"/>
      <c r="G75" s="277"/>
      <c r="H75" s="277"/>
      <c r="I75" s="278"/>
      <c r="J75" s="278"/>
      <c r="K75" s="278"/>
      <c r="L75" s="277"/>
      <c r="M75" s="277"/>
      <c r="N75" s="278"/>
      <c r="O75" s="277"/>
      <c r="P75" s="279"/>
      <c r="Q75" s="280" t="str">
        <f t="shared" ca="1" si="72"/>
        <v/>
      </c>
      <c r="R75" s="280" t="str">
        <f t="shared" ca="1" si="73"/>
        <v/>
      </c>
      <c r="S75" s="280" t="str">
        <f t="shared" ca="1" si="74"/>
        <v/>
      </c>
      <c r="T75" s="280" t="str">
        <f t="shared" ca="1" si="75"/>
        <v/>
      </c>
      <c r="U75" s="296" t="str">
        <f t="shared" ca="1" si="76"/>
        <v/>
      </c>
      <c r="V75" s="286" t="e">
        <f t="shared" ca="1" si="77"/>
        <v>#N/A</v>
      </c>
      <c r="W75" s="281" t="e">
        <f t="shared" ca="1" si="78"/>
        <v>#N/A</v>
      </c>
      <c r="X75" s="281" t="e">
        <f t="shared" ca="1" si="79"/>
        <v>#N/A</v>
      </c>
      <c r="Y75" s="281" t="e">
        <f t="shared" ca="1" si="80"/>
        <v>#N/A</v>
      </c>
      <c r="Z75" s="281" t="e">
        <f t="shared" ca="1" si="81"/>
        <v>#N/A</v>
      </c>
      <c r="AA75" s="281" t="e">
        <f t="shared" ca="1" si="82"/>
        <v>#N/A</v>
      </c>
      <c r="AB75" s="281" t="e">
        <f t="shared" ca="1" si="83"/>
        <v>#N/A</v>
      </c>
      <c r="AC75" s="281" t="e">
        <f t="shared" ca="1" si="84"/>
        <v>#N/A</v>
      </c>
      <c r="AD75" s="281" t="e">
        <f t="shared" ca="1" si="85"/>
        <v>#N/A</v>
      </c>
      <c r="AE75" s="281" t="e">
        <f t="shared" ca="1" si="86"/>
        <v>#N/A</v>
      </c>
      <c r="AF75" s="281" t="e">
        <f t="shared" ca="1" si="87"/>
        <v>#N/A</v>
      </c>
      <c r="AG75" s="281" t="e">
        <f t="shared" ca="1" si="88"/>
        <v>#N/A</v>
      </c>
      <c r="AH75" s="281" t="e">
        <f t="array" aca="1" ref="AH75" ca="1">INDEX(Ref_Master_Unit_Table,MATCH($W75,REF_To_Unit,0),MATCH('Reference - Lookup and Unit'!$A$11,Ref_From_Units,0))</f>
        <v>#N/A</v>
      </c>
      <c r="AI75" s="281" t="e">
        <f t="array" aca="1" ref="AI75" ca="1">INDEX(Ref_Master_Unit_Table,MATCH(IF(AND($D75="UK",$G75="Vehicle Distance (e.g. Road Transport)"),$L75,IF(ISBLANK($O75),$L75,$O75)),Ref_From_Units,0),MATCH($X75,REF_To_Unit,0))</f>
        <v>#N/A</v>
      </c>
      <c r="AJ75" s="281" t="e">
        <f t="array" aca="1" ref="AJ75" ca="1">INDEX(Ref_Master_Unit_Table,MATCH($Z75,REF_To_Unit,0),MATCH('Reference - Lookup and Unit'!$A$11,Ref_From_Units,0))</f>
        <v>#N/A</v>
      </c>
      <c r="AK75" s="281" t="e">
        <f t="array" aca="1" ref="AK75" ca="1">INDEX(Ref_Master_Unit_Table,MATCH(IF(AND($D75="UK",$G75="Vehicle Distance (e.g. Road Transport)"),$L75,IF(ISBLANK($O75),$L75,$O75)),Ref_From_Units,0),MATCH($AA75,REF_To_Unit,0))</f>
        <v>#N/A</v>
      </c>
      <c r="AL75" s="281" t="e">
        <f t="array" aca="1" ref="AL75" ca="1">INDEX(Ref_Master_Unit_Table,MATCH($AC75,REF_To_Unit,0),MATCH('Reference - Lookup and Unit'!$A$11,Ref_From_Units,0))</f>
        <v>#N/A</v>
      </c>
      <c r="AM75" s="281" t="e">
        <f t="array" aca="1" ref="AM75" ca="1">INDEX(Ref_Master_Unit_Table,MATCH(IF(OR($G75="Fuel Use",$G75="Custom Fuel"),$O75,$L75),Ref_From_Units,0),MATCH($AD75,REF_To_Unit,0))</f>
        <v>#N/A</v>
      </c>
      <c r="AN75" s="281" t="e">
        <f t="array" aca="1" ref="AN75" ca="1">INDEX(Ref_Master_Unit_Table,MATCH($AF75,REF_To_Unit,0),MATCH('Reference - Lookup and Unit'!$A$11,Ref_From_Units,0))</f>
        <v>#N/A</v>
      </c>
      <c r="AO75" s="281" t="e">
        <f t="array" aca="1" ref="AO75" ca="1">INDEX(Ref_Master_Unit_Table,MATCH(IF(OR($G75="Fuel Use",$G75="Custom Fuel"),$O75,$L75),Ref_From_Units,0),MATCH($AD75,REF_To_Unit,0))</f>
        <v>#N/A</v>
      </c>
      <c r="AP75" s="281">
        <f t="shared" ref="AP75:AP96" ca="1" si="91">VLOOKUP("CO2",INDIRECT(IF(Setting_IPCC_GWP_VERSION="1995 IPCC Second Assessment Report (SAR)","Ref_EF_IPCC_GWP_95",IF(Setting_IPCC_GWP_VERSION="2001 IPCC Third Assessment Report (TAR)","Ref_EF_IPCC_GWP_2001","Ref_EF_IPCC_GWP_2007"))),2,0)</f>
        <v>1</v>
      </c>
      <c r="AQ75" s="282">
        <f t="shared" ca="1" si="89"/>
        <v>28</v>
      </c>
      <c r="AR75" s="282">
        <f t="shared" ca="1" si="90"/>
        <v>265</v>
      </c>
      <c r="AS75" s="282">
        <f t="shared" ref="AS75:AS96" ca="1" si="92">VLOOKUP("Biofuel CO2",INDIRECT(IF(Setting_IPCC_GWP_VERSION="1995 IPCC Second Assessment Report (SAR)","Ref_EF_IPCC_GWP_95",IF(Setting_IPCC_GWP_VERSION="2001 IPCC Third Assessment Report (TAR)","Ref_EF_IPCC_GWP_2001","Ref_EF_IPCC_GWP_2007"))),2,0)</f>
        <v>1</v>
      </c>
      <c r="AT75" s="276" t="str">
        <f t="shared" ref="AT75:AT109" si="93">IF(OR($G75="Fuel Use",$G75="Custom fuel"),(IF(E75&lt;&gt;"",("Ref_DD_vehicle_FuelUse"&amp;"_"&amp;D75 &amp;"_"&amp;E75),"Ref_DD_vehicle_FuelUse"&amp;"_"&amp;D75)),IF(OR($G75="Vehicle Distance (e.g. Road Transport)",$G75="Fuel Use and Vehicle Distance"),(IF(E75&lt;&gt;"",("Ref_DD_vehicle_VehicleDistance"&amp;"_"&amp;D75 &amp;"_"&amp;E75),"Ref_DD_vehicle_VehicleDistance"&amp;"_"&amp;D75)),IF($G75="Weight Distance (e.g. Freight Transport)",(IF(E75&lt;&gt;"",("Ref_DD_vehicle_WeightDistance"&amp;"_"&amp;D75 &amp;"_"&amp;E75),"Ref_DD_vehicle_WeightDistance"&amp;"_"&amp;D75)),(IF(E75&lt;&gt;"",("Ref_DD_vehicle_Passenger"&amp;"_"&amp;D75 &amp;"_"&amp;E75),"Ref_DD_vehicle_Passenger"&amp;"_"&amp;D75)))))</f>
        <v>Ref_DD_vehicle_Passenger_US_Road</v>
      </c>
      <c r="AU75" s="276" t="e">
        <f t="shared" ca="1" si="17"/>
        <v>#N/A</v>
      </c>
      <c r="AV75" s="276" t="e">
        <f t="shared" ca="1" si="18"/>
        <v>#N/A</v>
      </c>
      <c r="AW75" s="276" t="e">
        <f t="shared" ca="1" si="19"/>
        <v>#N/A</v>
      </c>
      <c r="AX75" s="276" t="e">
        <f t="shared" ca="1" si="20"/>
        <v>#N/A</v>
      </c>
      <c r="AY75" s="276" t="b">
        <f t="shared" ca="1" si="21"/>
        <v>1</v>
      </c>
      <c r="AZ75" s="276" t="str">
        <f t="shared" si="22"/>
        <v/>
      </c>
      <c r="BA75" s="276" t="str">
        <f t="shared" si="23"/>
        <v/>
      </c>
      <c r="BB75" s="276" t="str">
        <f t="shared" ref="BB75:BB109" si="94">IF(AND(OR(G75="Fuel Use",G75="Custom Fuel"),F75="Scope 1",ISBLANK(I75)=TRUE),R75,"")</f>
        <v/>
      </c>
      <c r="BC75" s="276" t="str">
        <f t="shared" ref="BC75:BC109" si="95">IF(AND(OR(G75="Fuel Use",G75="Custom Fuel"),F75="Scope 1",ISBLANK(I75)=FALSE),R75,IF(AND(G75&lt;&gt;"Fuel Use",G75&lt;&gt;"Custom Fuel",F75="Scope 1"),R75,""))</f>
        <v/>
      </c>
      <c r="BD75" s="276" t="str">
        <f t="shared" ref="BD75:BD109" si="96">IF(AND(OR(G75="Fuel Use",G75="Custom Fuel"),F75="Scope 1",ISBLANK(I75)=TRUE),S75,"")</f>
        <v/>
      </c>
      <c r="BE75" s="276" t="str">
        <f t="shared" ref="BE75:BE109" si="97">IF(AND(OR(G75="Fuel Use",G75="Custom Fuel"),F75="Scope 1",ISBLANK(I75)=FALSE),S75,IF(AND(G75&lt;&gt;"Fuel Use",G75&lt;&gt;"Custom Fuel",F75="Scope 1"),S75,""))</f>
        <v/>
      </c>
      <c r="BF75" s="276" t="str">
        <f t="shared" si="28"/>
        <v/>
      </c>
      <c r="BG75" s="276" t="str">
        <f t="shared" si="29"/>
        <v/>
      </c>
      <c r="BH75" s="276" t="str">
        <f t="shared" ref="BH75:BH109" si="98">IF(AND(OR(G75="Fuel Use",G75="Custom Fuel"),F75="Scope 3",ISBLANK(I75)=TRUE),R75,"")</f>
        <v/>
      </c>
      <c r="BI75" s="276" t="str">
        <f t="shared" ref="BI75:BI109" si="99">IF(AND(OR(G75="Fuel Use",G75="Custom Fuel"),F75="Scope 3",ISBLANK(I75)=FALSE),R75,IF(AND(G75&lt;&gt;"Fuel Use",G75&lt;&gt;"Custom Fuel",F75="Scope 3"),R75,""))</f>
        <v/>
      </c>
      <c r="BJ75" s="276" t="str">
        <f t="shared" ref="BJ75:BJ109" si="100">IF(AND(OR(G75="Fuel Use",G75="Custom Fuel"),F75="Scope 3",ISBLANK(I75)=TRUE),S75,"")</f>
        <v/>
      </c>
      <c r="BK75" s="276" t="str">
        <f t="shared" ref="BK75:BK109" si="101">IF(AND(OR(G75="Fuel Use",G75="Custom Fuel"),F75="Scope 3",ISBLANK(I75)=FALSE),S75,IF(AND(G75&lt;&gt;"Fuel Use",G75&lt;&gt;"Custom Fuel",F75="Scope 3"),S75,""))</f>
        <v/>
      </c>
      <c r="BL75" s="276" t="str">
        <f t="shared" si="34"/>
        <v/>
      </c>
      <c r="BM75" s="283" t="str">
        <f t="shared" ca="1" si="35"/>
        <v/>
      </c>
      <c r="BN75" s="276" t="str">
        <f t="shared" si="36"/>
        <v/>
      </c>
      <c r="BO75" s="276" t="str">
        <f t="shared" si="37"/>
        <v/>
      </c>
      <c r="BP75" s="276" t="str">
        <f t="shared" si="38"/>
        <v/>
      </c>
      <c r="BQ75" s="276" t="str">
        <f t="shared" si="39"/>
        <v/>
      </c>
      <c r="BR75" s="276" t="str">
        <f t="shared" si="40"/>
        <v/>
      </c>
      <c r="BS75" s="276" t="str">
        <f t="shared" si="41"/>
        <v/>
      </c>
      <c r="BT75" s="276" t="str">
        <f t="shared" si="42"/>
        <v/>
      </c>
      <c r="BU75" s="276" t="str">
        <f t="shared" si="43"/>
        <v/>
      </c>
      <c r="BV75" s="276" t="str">
        <f t="shared" si="44"/>
        <v/>
      </c>
      <c r="BW75" s="276" t="str">
        <f t="shared" si="45"/>
        <v/>
      </c>
      <c r="BX75" s="276" t="str">
        <f t="shared" si="46"/>
        <v/>
      </c>
      <c r="BY75" s="276" t="str">
        <f t="shared" si="47"/>
        <v/>
      </c>
      <c r="BZ75" s="276" t="str">
        <f t="shared" si="48"/>
        <v/>
      </c>
      <c r="CA75" s="276" t="str">
        <f t="shared" si="49"/>
        <v/>
      </c>
      <c r="CB75" s="276" t="str">
        <f t="shared" si="50"/>
        <v/>
      </c>
      <c r="CC75" s="276" t="str">
        <f t="shared" si="51"/>
        <v/>
      </c>
      <c r="CD75" s="276" t="str">
        <f t="shared" si="52"/>
        <v/>
      </c>
      <c r="CE75" s="276" t="str">
        <f t="shared" si="53"/>
        <v/>
      </c>
      <c r="CF75" s="276" t="str">
        <f t="shared" si="54"/>
        <v/>
      </c>
      <c r="CG75" s="276" t="str">
        <f t="shared" si="55"/>
        <v/>
      </c>
      <c r="CH75" s="276" t="str">
        <f t="shared" si="56"/>
        <v/>
      </c>
      <c r="CI75" s="276" t="str">
        <f t="shared" si="57"/>
        <v/>
      </c>
      <c r="CJ75" s="276" t="str">
        <f t="shared" si="58"/>
        <v/>
      </c>
      <c r="CK75" s="276" t="str">
        <f t="shared" si="59"/>
        <v/>
      </c>
      <c r="CL75" s="276" t="str">
        <f t="shared" ca="1" si="60"/>
        <v/>
      </c>
      <c r="CM75" s="276" t="str">
        <f t="shared" si="61"/>
        <v/>
      </c>
      <c r="CN75" s="276" t="str">
        <f t="shared" si="62"/>
        <v/>
      </c>
      <c r="CO75" s="276" t="str">
        <f t="shared" si="63"/>
        <v/>
      </c>
      <c r="CP75" s="276" t="str">
        <f t="shared" si="64"/>
        <v>Ref_DD_DistanceUnit</v>
      </c>
      <c r="CQ75" s="276" t="str">
        <f t="shared" ref="CQ75:CQ109" ca="1" si="102">IF(AND(ISERROR($Q75*$AP75)=TRUE,ISERROR((R75/1000)*$AQ75)=TRUE,ISERROR((S75/1000)*$AR75)=FALSE),((S75/1000)*$AR75),"")</f>
        <v/>
      </c>
      <c r="CR75" s="311">
        <f t="shared" si="66"/>
        <v>0</v>
      </c>
      <c r="CS75" s="187"/>
      <c r="CT75" s="187"/>
      <c r="CU75" s="187"/>
      <c r="CV75" s="187"/>
      <c r="CW75" s="187"/>
      <c r="CX75" s="187"/>
      <c r="CY75" s="187"/>
      <c r="CZ75" s="187"/>
      <c r="DA75" s="187"/>
      <c r="DB75" s="187"/>
      <c r="DC75" s="187"/>
      <c r="DD75" s="187"/>
      <c r="DE75" s="187"/>
      <c r="DF75" s="187"/>
      <c r="DG75" s="187"/>
      <c r="DH75" s="187"/>
      <c r="DI75" s="187"/>
      <c r="DJ75" s="187"/>
      <c r="DK75" s="187"/>
      <c r="DL75" s="187"/>
      <c r="DM75" s="199"/>
      <c r="DN75" s="199"/>
      <c r="DO75" s="313"/>
    </row>
    <row r="76" spans="1:119" s="227" customFormat="1" ht="18" hidden="1" customHeight="1">
      <c r="A76" s="187"/>
      <c r="B76" s="285"/>
      <c r="C76" s="295"/>
      <c r="D76" s="271" t="s">
        <v>77</v>
      </c>
      <c r="E76" s="271" t="s">
        <v>105</v>
      </c>
      <c r="F76" s="277"/>
      <c r="G76" s="277"/>
      <c r="H76" s="277"/>
      <c r="I76" s="278"/>
      <c r="J76" s="278"/>
      <c r="K76" s="278"/>
      <c r="L76" s="277"/>
      <c r="M76" s="277"/>
      <c r="N76" s="278"/>
      <c r="O76" s="277"/>
      <c r="P76" s="279"/>
      <c r="Q76" s="280" t="str">
        <f t="shared" ca="1" si="72"/>
        <v/>
      </c>
      <c r="R76" s="280" t="str">
        <f t="shared" ca="1" si="73"/>
        <v/>
      </c>
      <c r="S76" s="280" t="str">
        <f t="shared" ca="1" si="74"/>
        <v/>
      </c>
      <c r="T76" s="280" t="str">
        <f t="shared" ca="1" si="75"/>
        <v/>
      </c>
      <c r="U76" s="296" t="str">
        <f t="shared" ca="1" si="76"/>
        <v/>
      </c>
      <c r="V76" s="286" t="e">
        <f t="shared" ca="1" si="77"/>
        <v>#N/A</v>
      </c>
      <c r="W76" s="281" t="e">
        <f t="shared" ca="1" si="78"/>
        <v>#N/A</v>
      </c>
      <c r="X76" s="281" t="e">
        <f t="shared" ca="1" si="79"/>
        <v>#N/A</v>
      </c>
      <c r="Y76" s="281" t="e">
        <f t="shared" ca="1" si="80"/>
        <v>#N/A</v>
      </c>
      <c r="Z76" s="281" t="e">
        <f t="shared" ca="1" si="81"/>
        <v>#N/A</v>
      </c>
      <c r="AA76" s="281" t="e">
        <f t="shared" ca="1" si="82"/>
        <v>#N/A</v>
      </c>
      <c r="AB76" s="281" t="e">
        <f t="shared" ca="1" si="83"/>
        <v>#N/A</v>
      </c>
      <c r="AC76" s="281" t="e">
        <f t="shared" ca="1" si="84"/>
        <v>#N/A</v>
      </c>
      <c r="AD76" s="281" t="e">
        <f t="shared" ca="1" si="85"/>
        <v>#N/A</v>
      </c>
      <c r="AE76" s="281" t="e">
        <f t="shared" ca="1" si="86"/>
        <v>#N/A</v>
      </c>
      <c r="AF76" s="281" t="e">
        <f t="shared" ca="1" si="87"/>
        <v>#N/A</v>
      </c>
      <c r="AG76" s="281" t="e">
        <f t="shared" ca="1" si="88"/>
        <v>#N/A</v>
      </c>
      <c r="AH76" s="281" t="e">
        <f t="array" aca="1" ref="AH76" ca="1">INDEX(Ref_Master_Unit_Table,MATCH($W76,REF_To_Unit,0),MATCH('Reference - Lookup and Unit'!$A$11,Ref_From_Units,0))</f>
        <v>#N/A</v>
      </c>
      <c r="AI76" s="281" t="e">
        <f t="array" aca="1" ref="AI76" ca="1">INDEX(Ref_Master_Unit_Table,MATCH(IF(AND($D76="UK",$G76="Vehicle Distance (e.g. Road Transport)"),$L76,IF(ISBLANK($O76),$L76,$O76)),Ref_From_Units,0),MATCH($X76,REF_To_Unit,0))</f>
        <v>#N/A</v>
      </c>
      <c r="AJ76" s="281" t="e">
        <f t="array" aca="1" ref="AJ76" ca="1">INDEX(Ref_Master_Unit_Table,MATCH($Z76,REF_To_Unit,0),MATCH('Reference - Lookup and Unit'!$A$11,Ref_From_Units,0))</f>
        <v>#N/A</v>
      </c>
      <c r="AK76" s="281" t="e">
        <f t="array" aca="1" ref="AK76" ca="1">INDEX(Ref_Master_Unit_Table,MATCH(IF(AND($D76="UK",$G76="Vehicle Distance (e.g. Road Transport)"),$L76,IF(ISBLANK($O76),$L76,$O76)),Ref_From_Units,0),MATCH($AA76,REF_To_Unit,0))</f>
        <v>#N/A</v>
      </c>
      <c r="AL76" s="281" t="e">
        <f t="array" aca="1" ref="AL76" ca="1">INDEX(Ref_Master_Unit_Table,MATCH($AC76,REF_To_Unit,0),MATCH('Reference - Lookup and Unit'!$A$11,Ref_From_Units,0))</f>
        <v>#N/A</v>
      </c>
      <c r="AM76" s="281" t="e">
        <f t="array" aca="1" ref="AM76" ca="1">INDEX(Ref_Master_Unit_Table,MATCH(IF(OR($G76="Fuel Use",$G76="Custom Fuel"),$O76,$L76),Ref_From_Units,0),MATCH($AD76,REF_To_Unit,0))</f>
        <v>#N/A</v>
      </c>
      <c r="AN76" s="281" t="e">
        <f t="array" aca="1" ref="AN76" ca="1">INDEX(Ref_Master_Unit_Table,MATCH($AF76,REF_To_Unit,0),MATCH('Reference - Lookup and Unit'!$A$11,Ref_From_Units,0))</f>
        <v>#N/A</v>
      </c>
      <c r="AO76" s="281" t="e">
        <f t="array" aca="1" ref="AO76" ca="1">INDEX(Ref_Master_Unit_Table,MATCH(IF(OR($G76="Fuel Use",$G76="Custom Fuel"),$O76,$L76),Ref_From_Units,0),MATCH($AD76,REF_To_Unit,0))</f>
        <v>#N/A</v>
      </c>
      <c r="AP76" s="281">
        <f t="shared" ca="1" si="91"/>
        <v>1</v>
      </c>
      <c r="AQ76" s="282">
        <f t="shared" ca="1" si="89"/>
        <v>28</v>
      </c>
      <c r="AR76" s="282">
        <f t="shared" ca="1" si="90"/>
        <v>265</v>
      </c>
      <c r="AS76" s="282">
        <f t="shared" ca="1" si="92"/>
        <v>1</v>
      </c>
      <c r="AT76" s="276" t="str">
        <f t="shared" si="93"/>
        <v>Ref_DD_vehicle_Passenger_US_Road</v>
      </c>
      <c r="AU76" s="276" t="e">
        <f t="shared" ca="1" si="17"/>
        <v>#N/A</v>
      </c>
      <c r="AV76" s="276" t="e">
        <f t="shared" ca="1" si="18"/>
        <v>#N/A</v>
      </c>
      <c r="AW76" s="276" t="e">
        <f t="shared" ca="1" si="19"/>
        <v>#N/A</v>
      </c>
      <c r="AX76" s="276" t="e">
        <f t="shared" ca="1" si="20"/>
        <v>#N/A</v>
      </c>
      <c r="AY76" s="276" t="b">
        <f t="shared" ca="1" si="21"/>
        <v>1</v>
      </c>
      <c r="AZ76" s="276" t="str">
        <f t="shared" si="22"/>
        <v/>
      </c>
      <c r="BA76" s="276" t="str">
        <f t="shared" si="23"/>
        <v/>
      </c>
      <c r="BB76" s="276" t="str">
        <f t="shared" si="94"/>
        <v/>
      </c>
      <c r="BC76" s="276" t="str">
        <f t="shared" si="95"/>
        <v/>
      </c>
      <c r="BD76" s="276" t="str">
        <f t="shared" si="96"/>
        <v/>
      </c>
      <c r="BE76" s="276" t="str">
        <f t="shared" si="97"/>
        <v/>
      </c>
      <c r="BF76" s="276" t="str">
        <f t="shared" si="28"/>
        <v/>
      </c>
      <c r="BG76" s="276" t="str">
        <f t="shared" si="29"/>
        <v/>
      </c>
      <c r="BH76" s="276" t="str">
        <f t="shared" si="98"/>
        <v/>
      </c>
      <c r="BI76" s="276" t="str">
        <f t="shared" si="99"/>
        <v/>
      </c>
      <c r="BJ76" s="276" t="str">
        <f t="shared" si="100"/>
        <v/>
      </c>
      <c r="BK76" s="276" t="str">
        <f t="shared" si="101"/>
        <v/>
      </c>
      <c r="BL76" s="276" t="str">
        <f t="shared" si="34"/>
        <v/>
      </c>
      <c r="BM76" s="283" t="str">
        <f t="shared" ca="1" si="35"/>
        <v/>
      </c>
      <c r="BN76" s="276" t="str">
        <f t="shared" si="36"/>
        <v/>
      </c>
      <c r="BO76" s="276" t="str">
        <f t="shared" si="37"/>
        <v/>
      </c>
      <c r="BP76" s="276" t="str">
        <f t="shared" si="38"/>
        <v/>
      </c>
      <c r="BQ76" s="276" t="str">
        <f t="shared" si="39"/>
        <v/>
      </c>
      <c r="BR76" s="276" t="str">
        <f t="shared" si="40"/>
        <v/>
      </c>
      <c r="BS76" s="276" t="str">
        <f t="shared" si="41"/>
        <v/>
      </c>
      <c r="BT76" s="276" t="str">
        <f t="shared" si="42"/>
        <v/>
      </c>
      <c r="BU76" s="276" t="str">
        <f t="shared" si="43"/>
        <v/>
      </c>
      <c r="BV76" s="276" t="str">
        <f t="shared" si="44"/>
        <v/>
      </c>
      <c r="BW76" s="276" t="str">
        <f t="shared" si="45"/>
        <v/>
      </c>
      <c r="BX76" s="276" t="str">
        <f t="shared" si="46"/>
        <v/>
      </c>
      <c r="BY76" s="276" t="str">
        <f t="shared" si="47"/>
        <v/>
      </c>
      <c r="BZ76" s="276" t="str">
        <f t="shared" si="48"/>
        <v/>
      </c>
      <c r="CA76" s="276" t="str">
        <f t="shared" si="49"/>
        <v/>
      </c>
      <c r="CB76" s="276" t="str">
        <f t="shared" si="50"/>
        <v/>
      </c>
      <c r="CC76" s="276" t="str">
        <f t="shared" si="51"/>
        <v/>
      </c>
      <c r="CD76" s="276" t="str">
        <f t="shared" si="52"/>
        <v/>
      </c>
      <c r="CE76" s="276" t="str">
        <f t="shared" si="53"/>
        <v/>
      </c>
      <c r="CF76" s="276" t="str">
        <f t="shared" si="54"/>
        <v/>
      </c>
      <c r="CG76" s="276" t="str">
        <f t="shared" si="55"/>
        <v/>
      </c>
      <c r="CH76" s="276" t="str">
        <f t="shared" si="56"/>
        <v/>
      </c>
      <c r="CI76" s="276" t="str">
        <f t="shared" si="57"/>
        <v/>
      </c>
      <c r="CJ76" s="276" t="str">
        <f t="shared" si="58"/>
        <v/>
      </c>
      <c r="CK76" s="276" t="str">
        <f t="shared" si="59"/>
        <v/>
      </c>
      <c r="CL76" s="276" t="str">
        <f t="shared" ca="1" si="60"/>
        <v/>
      </c>
      <c r="CM76" s="276" t="str">
        <f t="shared" si="61"/>
        <v/>
      </c>
      <c r="CN76" s="276" t="str">
        <f t="shared" si="62"/>
        <v/>
      </c>
      <c r="CO76" s="276" t="str">
        <f t="shared" si="63"/>
        <v/>
      </c>
      <c r="CP76" s="276" t="str">
        <f t="shared" si="64"/>
        <v>Ref_DD_DistanceUnit</v>
      </c>
      <c r="CQ76" s="276" t="str">
        <f t="shared" ca="1" si="102"/>
        <v/>
      </c>
      <c r="CR76" s="311">
        <f t="shared" si="66"/>
        <v>0</v>
      </c>
      <c r="CS76" s="187"/>
      <c r="CT76" s="187"/>
      <c r="CU76" s="187"/>
      <c r="CV76" s="187"/>
      <c r="CW76" s="187"/>
      <c r="CX76" s="187"/>
      <c r="CY76" s="187"/>
      <c r="CZ76" s="187"/>
      <c r="DA76" s="187"/>
      <c r="DB76" s="187"/>
      <c r="DC76" s="187"/>
      <c r="DD76" s="187"/>
      <c r="DE76" s="187"/>
      <c r="DF76" s="187"/>
      <c r="DG76" s="187"/>
      <c r="DH76" s="187"/>
      <c r="DI76" s="187"/>
      <c r="DJ76" s="187"/>
      <c r="DK76" s="187"/>
      <c r="DL76" s="187"/>
      <c r="DM76" s="199"/>
      <c r="DN76" s="199"/>
      <c r="DO76" s="313"/>
    </row>
    <row r="77" spans="1:119" s="227" customFormat="1" ht="18" hidden="1" customHeight="1">
      <c r="A77" s="187"/>
      <c r="B77" s="285"/>
      <c r="C77" s="295"/>
      <c r="D77" s="271" t="s">
        <v>77</v>
      </c>
      <c r="E77" s="271" t="s">
        <v>105</v>
      </c>
      <c r="F77" s="277"/>
      <c r="G77" s="277"/>
      <c r="H77" s="277"/>
      <c r="I77" s="278"/>
      <c r="J77" s="278"/>
      <c r="K77" s="278"/>
      <c r="L77" s="277"/>
      <c r="M77" s="277"/>
      <c r="N77" s="278"/>
      <c r="O77" s="277"/>
      <c r="P77" s="279"/>
      <c r="Q77" s="280" t="str">
        <f t="shared" ca="1" si="72"/>
        <v/>
      </c>
      <c r="R77" s="280" t="str">
        <f t="shared" ca="1" si="73"/>
        <v/>
      </c>
      <c r="S77" s="280" t="str">
        <f t="shared" ca="1" si="74"/>
        <v/>
      </c>
      <c r="T77" s="280" t="str">
        <f t="shared" ca="1" si="75"/>
        <v/>
      </c>
      <c r="U77" s="296" t="str">
        <f t="shared" ca="1" si="76"/>
        <v/>
      </c>
      <c r="V77" s="286" t="e">
        <f t="shared" ca="1" si="77"/>
        <v>#N/A</v>
      </c>
      <c r="W77" s="281" t="e">
        <f t="shared" ca="1" si="78"/>
        <v>#N/A</v>
      </c>
      <c r="X77" s="281" t="e">
        <f t="shared" ca="1" si="79"/>
        <v>#N/A</v>
      </c>
      <c r="Y77" s="281" t="e">
        <f t="shared" ca="1" si="80"/>
        <v>#N/A</v>
      </c>
      <c r="Z77" s="281" t="e">
        <f t="shared" ca="1" si="81"/>
        <v>#N/A</v>
      </c>
      <c r="AA77" s="281" t="e">
        <f t="shared" ca="1" si="82"/>
        <v>#N/A</v>
      </c>
      <c r="AB77" s="281" t="e">
        <f t="shared" ca="1" si="83"/>
        <v>#N/A</v>
      </c>
      <c r="AC77" s="281" t="e">
        <f t="shared" ca="1" si="84"/>
        <v>#N/A</v>
      </c>
      <c r="AD77" s="281" t="e">
        <f t="shared" ca="1" si="85"/>
        <v>#N/A</v>
      </c>
      <c r="AE77" s="281" t="e">
        <f t="shared" ca="1" si="86"/>
        <v>#N/A</v>
      </c>
      <c r="AF77" s="281" t="e">
        <f t="shared" ca="1" si="87"/>
        <v>#N/A</v>
      </c>
      <c r="AG77" s="281" t="e">
        <f t="shared" ca="1" si="88"/>
        <v>#N/A</v>
      </c>
      <c r="AH77" s="281" t="e">
        <f t="array" aca="1" ref="AH77" ca="1">INDEX(Ref_Master_Unit_Table,MATCH($W77,REF_To_Unit,0),MATCH('Reference - Lookup and Unit'!$A$11,Ref_From_Units,0))</f>
        <v>#N/A</v>
      </c>
      <c r="AI77" s="281" t="e">
        <f t="array" aca="1" ref="AI77" ca="1">INDEX(Ref_Master_Unit_Table,MATCH(IF(AND($D77="UK",$G77="Vehicle Distance (e.g. Road Transport)"),$L77,IF(ISBLANK($O77),$L77,$O77)),Ref_From_Units,0),MATCH($X77,REF_To_Unit,0))</f>
        <v>#N/A</v>
      </c>
      <c r="AJ77" s="281" t="e">
        <f t="array" aca="1" ref="AJ77" ca="1">INDEX(Ref_Master_Unit_Table,MATCH($Z77,REF_To_Unit,0),MATCH('Reference - Lookup and Unit'!$A$11,Ref_From_Units,0))</f>
        <v>#N/A</v>
      </c>
      <c r="AK77" s="281" t="e">
        <f t="array" aca="1" ref="AK77" ca="1">INDEX(Ref_Master_Unit_Table,MATCH(IF(AND($D77="UK",$G77="Vehicle Distance (e.g. Road Transport)"),$L77,IF(ISBLANK($O77),$L77,$O77)),Ref_From_Units,0),MATCH($AA77,REF_To_Unit,0))</f>
        <v>#N/A</v>
      </c>
      <c r="AL77" s="281" t="e">
        <f t="array" aca="1" ref="AL77" ca="1">INDEX(Ref_Master_Unit_Table,MATCH($AC77,REF_To_Unit,0),MATCH('Reference - Lookup and Unit'!$A$11,Ref_From_Units,0))</f>
        <v>#N/A</v>
      </c>
      <c r="AM77" s="281" t="e">
        <f t="array" aca="1" ref="AM77" ca="1">INDEX(Ref_Master_Unit_Table,MATCH(IF(OR($G77="Fuel Use",$G77="Custom Fuel"),$O77,$L77),Ref_From_Units,0),MATCH($AD77,REF_To_Unit,0))</f>
        <v>#N/A</v>
      </c>
      <c r="AN77" s="281" t="e">
        <f t="array" aca="1" ref="AN77" ca="1">INDEX(Ref_Master_Unit_Table,MATCH($AF77,REF_To_Unit,0),MATCH('Reference - Lookup and Unit'!$A$11,Ref_From_Units,0))</f>
        <v>#N/A</v>
      </c>
      <c r="AO77" s="281" t="e">
        <f t="array" aca="1" ref="AO77" ca="1">INDEX(Ref_Master_Unit_Table,MATCH(IF(OR($G77="Fuel Use",$G77="Custom Fuel"),$O77,$L77),Ref_From_Units,0),MATCH($AD77,REF_To_Unit,0))</f>
        <v>#N/A</v>
      </c>
      <c r="AP77" s="281">
        <f t="shared" ca="1" si="91"/>
        <v>1</v>
      </c>
      <c r="AQ77" s="282">
        <f t="shared" ca="1" si="89"/>
        <v>28</v>
      </c>
      <c r="AR77" s="282">
        <f t="shared" ca="1" si="90"/>
        <v>265</v>
      </c>
      <c r="AS77" s="282">
        <f t="shared" ca="1" si="92"/>
        <v>1</v>
      </c>
      <c r="AT77" s="276" t="str">
        <f t="shared" si="93"/>
        <v>Ref_DD_vehicle_Passenger_US_Road</v>
      </c>
      <c r="AU77" s="276" t="e">
        <f t="shared" ca="1" si="17"/>
        <v>#N/A</v>
      </c>
      <c r="AV77" s="276" t="e">
        <f t="shared" ca="1" si="18"/>
        <v>#N/A</v>
      </c>
      <c r="AW77" s="276" t="e">
        <f t="shared" ca="1" si="19"/>
        <v>#N/A</v>
      </c>
      <c r="AX77" s="276" t="e">
        <f t="shared" ca="1" si="20"/>
        <v>#N/A</v>
      </c>
      <c r="AY77" s="276" t="b">
        <f t="shared" ca="1" si="21"/>
        <v>1</v>
      </c>
      <c r="AZ77" s="276" t="str">
        <f t="shared" si="22"/>
        <v/>
      </c>
      <c r="BA77" s="276" t="str">
        <f t="shared" si="23"/>
        <v/>
      </c>
      <c r="BB77" s="276" t="str">
        <f t="shared" si="94"/>
        <v/>
      </c>
      <c r="BC77" s="276" t="str">
        <f t="shared" si="95"/>
        <v/>
      </c>
      <c r="BD77" s="276" t="str">
        <f t="shared" si="96"/>
        <v/>
      </c>
      <c r="BE77" s="276" t="str">
        <f t="shared" si="97"/>
        <v/>
      </c>
      <c r="BF77" s="276" t="str">
        <f t="shared" si="28"/>
        <v/>
      </c>
      <c r="BG77" s="276" t="str">
        <f t="shared" si="29"/>
        <v/>
      </c>
      <c r="BH77" s="276" t="str">
        <f t="shared" si="98"/>
        <v/>
      </c>
      <c r="BI77" s="276" t="str">
        <f t="shared" si="99"/>
        <v/>
      </c>
      <c r="BJ77" s="276" t="str">
        <f t="shared" si="100"/>
        <v/>
      </c>
      <c r="BK77" s="276" t="str">
        <f t="shared" si="101"/>
        <v/>
      </c>
      <c r="BL77" s="276" t="str">
        <f t="shared" si="34"/>
        <v/>
      </c>
      <c r="BM77" s="283" t="str">
        <f t="shared" ca="1" si="35"/>
        <v/>
      </c>
      <c r="BN77" s="276" t="str">
        <f t="shared" si="36"/>
        <v/>
      </c>
      <c r="BO77" s="276" t="str">
        <f t="shared" si="37"/>
        <v/>
      </c>
      <c r="BP77" s="276" t="str">
        <f t="shared" si="38"/>
        <v/>
      </c>
      <c r="BQ77" s="276" t="str">
        <f t="shared" si="39"/>
        <v/>
      </c>
      <c r="BR77" s="276" t="str">
        <f t="shared" si="40"/>
        <v/>
      </c>
      <c r="BS77" s="276" t="str">
        <f t="shared" si="41"/>
        <v/>
      </c>
      <c r="BT77" s="276" t="str">
        <f t="shared" si="42"/>
        <v/>
      </c>
      <c r="BU77" s="276" t="str">
        <f t="shared" si="43"/>
        <v/>
      </c>
      <c r="BV77" s="276" t="str">
        <f t="shared" si="44"/>
        <v/>
      </c>
      <c r="BW77" s="276" t="str">
        <f t="shared" si="45"/>
        <v/>
      </c>
      <c r="BX77" s="276" t="str">
        <f t="shared" si="46"/>
        <v/>
      </c>
      <c r="BY77" s="276" t="str">
        <f t="shared" si="47"/>
        <v/>
      </c>
      <c r="BZ77" s="276" t="str">
        <f t="shared" si="48"/>
        <v/>
      </c>
      <c r="CA77" s="276" t="str">
        <f t="shared" si="49"/>
        <v/>
      </c>
      <c r="CB77" s="276" t="str">
        <f t="shared" si="50"/>
        <v/>
      </c>
      <c r="CC77" s="276" t="str">
        <f t="shared" si="51"/>
        <v/>
      </c>
      <c r="CD77" s="276" t="str">
        <f t="shared" si="52"/>
        <v/>
      </c>
      <c r="CE77" s="276" t="str">
        <f t="shared" si="53"/>
        <v/>
      </c>
      <c r="CF77" s="276" t="str">
        <f t="shared" si="54"/>
        <v/>
      </c>
      <c r="CG77" s="276" t="str">
        <f t="shared" si="55"/>
        <v/>
      </c>
      <c r="CH77" s="276" t="str">
        <f t="shared" si="56"/>
        <v/>
      </c>
      <c r="CI77" s="276" t="str">
        <f t="shared" si="57"/>
        <v/>
      </c>
      <c r="CJ77" s="276" t="str">
        <f t="shared" si="58"/>
        <v/>
      </c>
      <c r="CK77" s="276" t="str">
        <f t="shared" si="59"/>
        <v/>
      </c>
      <c r="CL77" s="276" t="str">
        <f t="shared" ca="1" si="60"/>
        <v/>
      </c>
      <c r="CM77" s="276" t="str">
        <f t="shared" si="61"/>
        <v/>
      </c>
      <c r="CN77" s="276" t="str">
        <f t="shared" si="62"/>
        <v/>
      </c>
      <c r="CO77" s="276" t="str">
        <f t="shared" si="63"/>
        <v/>
      </c>
      <c r="CP77" s="276" t="str">
        <f t="shared" si="64"/>
        <v>Ref_DD_DistanceUnit</v>
      </c>
      <c r="CQ77" s="276" t="str">
        <f t="shared" ca="1" si="102"/>
        <v/>
      </c>
      <c r="CR77" s="311">
        <f t="shared" si="66"/>
        <v>0</v>
      </c>
      <c r="CS77" s="187"/>
      <c r="CT77" s="187"/>
      <c r="CU77" s="187"/>
      <c r="CV77" s="187"/>
      <c r="CW77" s="187"/>
      <c r="CX77" s="187"/>
      <c r="CY77" s="187"/>
      <c r="CZ77" s="187"/>
      <c r="DA77" s="187"/>
      <c r="DB77" s="187"/>
      <c r="DC77" s="187"/>
      <c r="DD77" s="187"/>
      <c r="DE77" s="187"/>
      <c r="DF77" s="187"/>
      <c r="DG77" s="187"/>
      <c r="DH77" s="187"/>
      <c r="DI77" s="187"/>
      <c r="DJ77" s="187"/>
      <c r="DK77" s="187"/>
      <c r="DL77" s="187"/>
      <c r="DM77" s="199"/>
      <c r="DN77" s="199"/>
      <c r="DO77" s="313"/>
    </row>
    <row r="78" spans="1:119" s="227" customFormat="1" ht="18" hidden="1" customHeight="1">
      <c r="A78" s="187"/>
      <c r="B78" s="285"/>
      <c r="C78" s="295"/>
      <c r="D78" s="271" t="s">
        <v>77</v>
      </c>
      <c r="E78" s="271" t="s">
        <v>105</v>
      </c>
      <c r="F78" s="277"/>
      <c r="G78" s="277"/>
      <c r="H78" s="277"/>
      <c r="I78" s="278"/>
      <c r="J78" s="278"/>
      <c r="K78" s="278"/>
      <c r="L78" s="277"/>
      <c r="M78" s="277"/>
      <c r="N78" s="278"/>
      <c r="O78" s="277"/>
      <c r="P78" s="279"/>
      <c r="Q78" s="280" t="str">
        <f t="shared" ca="1" si="72"/>
        <v/>
      </c>
      <c r="R78" s="280" t="str">
        <f t="shared" ca="1" si="73"/>
        <v/>
      </c>
      <c r="S78" s="280" t="str">
        <f t="shared" ca="1" si="74"/>
        <v/>
      </c>
      <c r="T78" s="280" t="str">
        <f t="shared" ca="1" si="75"/>
        <v/>
      </c>
      <c r="U78" s="296" t="str">
        <f t="shared" ca="1" si="76"/>
        <v/>
      </c>
      <c r="V78" s="286" t="e">
        <f t="shared" ca="1" si="77"/>
        <v>#N/A</v>
      </c>
      <c r="W78" s="281" t="e">
        <f t="shared" ca="1" si="78"/>
        <v>#N/A</v>
      </c>
      <c r="X78" s="281" t="e">
        <f t="shared" ca="1" si="79"/>
        <v>#N/A</v>
      </c>
      <c r="Y78" s="281" t="e">
        <f t="shared" ca="1" si="80"/>
        <v>#N/A</v>
      </c>
      <c r="Z78" s="281" t="e">
        <f t="shared" ca="1" si="81"/>
        <v>#N/A</v>
      </c>
      <c r="AA78" s="281" t="e">
        <f t="shared" ca="1" si="82"/>
        <v>#N/A</v>
      </c>
      <c r="AB78" s="281" t="e">
        <f t="shared" ca="1" si="83"/>
        <v>#N/A</v>
      </c>
      <c r="AC78" s="281" t="e">
        <f t="shared" ca="1" si="84"/>
        <v>#N/A</v>
      </c>
      <c r="AD78" s="281" t="e">
        <f t="shared" ca="1" si="85"/>
        <v>#N/A</v>
      </c>
      <c r="AE78" s="281" t="e">
        <f t="shared" ca="1" si="86"/>
        <v>#N/A</v>
      </c>
      <c r="AF78" s="281" t="e">
        <f t="shared" ca="1" si="87"/>
        <v>#N/A</v>
      </c>
      <c r="AG78" s="281" t="e">
        <f t="shared" ca="1" si="88"/>
        <v>#N/A</v>
      </c>
      <c r="AH78" s="281" t="e">
        <f t="array" aca="1" ref="AH78" ca="1">INDEX(Ref_Master_Unit_Table,MATCH($W78,REF_To_Unit,0),MATCH('Reference - Lookup and Unit'!$A$11,Ref_From_Units,0))</f>
        <v>#N/A</v>
      </c>
      <c r="AI78" s="281" t="e">
        <f t="array" aca="1" ref="AI78" ca="1">INDEX(Ref_Master_Unit_Table,MATCH(IF(AND($D78="UK",$G78="Vehicle Distance (e.g. Road Transport)"),$L78,IF(ISBLANK($O78),$L78,$O78)),Ref_From_Units,0),MATCH($X78,REF_To_Unit,0))</f>
        <v>#N/A</v>
      </c>
      <c r="AJ78" s="281" t="e">
        <f t="array" aca="1" ref="AJ78" ca="1">INDEX(Ref_Master_Unit_Table,MATCH($Z78,REF_To_Unit,0),MATCH('Reference - Lookup and Unit'!$A$11,Ref_From_Units,0))</f>
        <v>#N/A</v>
      </c>
      <c r="AK78" s="281" t="e">
        <f t="array" aca="1" ref="AK78" ca="1">INDEX(Ref_Master_Unit_Table,MATCH(IF(AND($D78="UK",$G78="Vehicle Distance (e.g. Road Transport)"),$L78,IF(ISBLANK($O78),$L78,$O78)),Ref_From_Units,0),MATCH($AA78,REF_To_Unit,0))</f>
        <v>#N/A</v>
      </c>
      <c r="AL78" s="281" t="e">
        <f t="array" aca="1" ref="AL78" ca="1">INDEX(Ref_Master_Unit_Table,MATCH($AC78,REF_To_Unit,0),MATCH('Reference - Lookup and Unit'!$A$11,Ref_From_Units,0))</f>
        <v>#N/A</v>
      </c>
      <c r="AM78" s="281" t="e">
        <f t="array" aca="1" ref="AM78" ca="1">INDEX(Ref_Master_Unit_Table,MATCH(IF(OR($G78="Fuel Use",$G78="Custom Fuel"),$O78,$L78),Ref_From_Units,0),MATCH($AD78,REF_To_Unit,0))</f>
        <v>#N/A</v>
      </c>
      <c r="AN78" s="281" t="e">
        <f t="array" aca="1" ref="AN78" ca="1">INDEX(Ref_Master_Unit_Table,MATCH($AF78,REF_To_Unit,0),MATCH('Reference - Lookup and Unit'!$A$11,Ref_From_Units,0))</f>
        <v>#N/A</v>
      </c>
      <c r="AO78" s="281" t="e">
        <f t="array" aca="1" ref="AO78" ca="1">INDEX(Ref_Master_Unit_Table,MATCH(IF(OR($G78="Fuel Use",$G78="Custom Fuel"),$O78,$L78),Ref_From_Units,0),MATCH($AD78,REF_To_Unit,0))</f>
        <v>#N/A</v>
      </c>
      <c r="AP78" s="281">
        <f t="shared" ca="1" si="91"/>
        <v>1</v>
      </c>
      <c r="AQ78" s="282">
        <f t="shared" ca="1" si="89"/>
        <v>28</v>
      </c>
      <c r="AR78" s="282">
        <f t="shared" ca="1" si="90"/>
        <v>265</v>
      </c>
      <c r="AS78" s="282">
        <f t="shared" ca="1" si="92"/>
        <v>1</v>
      </c>
      <c r="AT78" s="276" t="str">
        <f t="shared" si="93"/>
        <v>Ref_DD_vehicle_Passenger_US_Road</v>
      </c>
      <c r="AU78" s="276" t="e">
        <f t="shared" ca="1" si="17"/>
        <v>#N/A</v>
      </c>
      <c r="AV78" s="276" t="e">
        <f t="shared" ca="1" si="18"/>
        <v>#N/A</v>
      </c>
      <c r="AW78" s="276" t="e">
        <f t="shared" ca="1" si="19"/>
        <v>#N/A</v>
      </c>
      <c r="AX78" s="276" t="e">
        <f t="shared" ca="1" si="20"/>
        <v>#N/A</v>
      </c>
      <c r="AY78" s="276" t="b">
        <f t="shared" ca="1" si="21"/>
        <v>1</v>
      </c>
      <c r="AZ78" s="276" t="str">
        <f t="shared" si="22"/>
        <v/>
      </c>
      <c r="BA78" s="276" t="str">
        <f t="shared" si="23"/>
        <v/>
      </c>
      <c r="BB78" s="276" t="str">
        <f t="shared" si="94"/>
        <v/>
      </c>
      <c r="BC78" s="276" t="str">
        <f t="shared" si="95"/>
        <v/>
      </c>
      <c r="BD78" s="276" t="str">
        <f t="shared" si="96"/>
        <v/>
      </c>
      <c r="BE78" s="276" t="str">
        <f t="shared" si="97"/>
        <v/>
      </c>
      <c r="BF78" s="276" t="str">
        <f t="shared" si="28"/>
        <v/>
      </c>
      <c r="BG78" s="276" t="str">
        <f t="shared" si="29"/>
        <v/>
      </c>
      <c r="BH78" s="276" t="str">
        <f t="shared" si="98"/>
        <v/>
      </c>
      <c r="BI78" s="276" t="str">
        <f t="shared" si="99"/>
        <v/>
      </c>
      <c r="BJ78" s="276" t="str">
        <f t="shared" si="100"/>
        <v/>
      </c>
      <c r="BK78" s="276" t="str">
        <f t="shared" si="101"/>
        <v/>
      </c>
      <c r="BL78" s="276" t="str">
        <f t="shared" si="34"/>
        <v/>
      </c>
      <c r="BM78" s="283" t="str">
        <f t="shared" ca="1" si="35"/>
        <v/>
      </c>
      <c r="BN78" s="276" t="str">
        <f t="shared" si="36"/>
        <v/>
      </c>
      <c r="BO78" s="276" t="str">
        <f t="shared" si="37"/>
        <v/>
      </c>
      <c r="BP78" s="276" t="str">
        <f t="shared" si="38"/>
        <v/>
      </c>
      <c r="BQ78" s="276" t="str">
        <f t="shared" si="39"/>
        <v/>
      </c>
      <c r="BR78" s="276" t="str">
        <f t="shared" si="40"/>
        <v/>
      </c>
      <c r="BS78" s="276" t="str">
        <f t="shared" si="41"/>
        <v/>
      </c>
      <c r="BT78" s="276" t="str">
        <f t="shared" si="42"/>
        <v/>
      </c>
      <c r="BU78" s="276" t="str">
        <f t="shared" si="43"/>
        <v/>
      </c>
      <c r="BV78" s="276" t="str">
        <f t="shared" si="44"/>
        <v/>
      </c>
      <c r="BW78" s="276" t="str">
        <f t="shared" si="45"/>
        <v/>
      </c>
      <c r="BX78" s="276" t="str">
        <f t="shared" si="46"/>
        <v/>
      </c>
      <c r="BY78" s="276" t="str">
        <f t="shared" si="47"/>
        <v/>
      </c>
      <c r="BZ78" s="276" t="str">
        <f t="shared" si="48"/>
        <v/>
      </c>
      <c r="CA78" s="276" t="str">
        <f t="shared" si="49"/>
        <v/>
      </c>
      <c r="CB78" s="276" t="str">
        <f t="shared" si="50"/>
        <v/>
      </c>
      <c r="CC78" s="276" t="str">
        <f t="shared" si="51"/>
        <v/>
      </c>
      <c r="CD78" s="276" t="str">
        <f t="shared" si="52"/>
        <v/>
      </c>
      <c r="CE78" s="276" t="str">
        <f t="shared" si="53"/>
        <v/>
      </c>
      <c r="CF78" s="276" t="str">
        <f t="shared" si="54"/>
        <v/>
      </c>
      <c r="CG78" s="276" t="str">
        <f t="shared" si="55"/>
        <v/>
      </c>
      <c r="CH78" s="276" t="str">
        <f t="shared" si="56"/>
        <v/>
      </c>
      <c r="CI78" s="276" t="str">
        <f t="shared" si="57"/>
        <v/>
      </c>
      <c r="CJ78" s="276" t="str">
        <f t="shared" si="58"/>
        <v/>
      </c>
      <c r="CK78" s="276" t="str">
        <f t="shared" si="59"/>
        <v/>
      </c>
      <c r="CL78" s="276" t="str">
        <f t="shared" ca="1" si="60"/>
        <v/>
      </c>
      <c r="CM78" s="276" t="str">
        <f t="shared" si="61"/>
        <v/>
      </c>
      <c r="CN78" s="276" t="str">
        <f t="shared" si="62"/>
        <v/>
      </c>
      <c r="CO78" s="276" t="str">
        <f t="shared" si="63"/>
        <v/>
      </c>
      <c r="CP78" s="276" t="str">
        <f t="shared" si="64"/>
        <v>Ref_DD_DistanceUnit</v>
      </c>
      <c r="CQ78" s="276" t="str">
        <f t="shared" ca="1" si="102"/>
        <v/>
      </c>
      <c r="CR78" s="311">
        <f t="shared" si="66"/>
        <v>0</v>
      </c>
      <c r="CS78" s="187"/>
      <c r="CT78" s="187"/>
      <c r="CU78" s="187"/>
      <c r="CV78" s="187"/>
      <c r="CW78" s="187"/>
      <c r="CX78" s="187"/>
      <c r="CY78" s="187"/>
      <c r="CZ78" s="187"/>
      <c r="DA78" s="187"/>
      <c r="DB78" s="187"/>
      <c r="DC78" s="187"/>
      <c r="DD78" s="187"/>
      <c r="DE78" s="187"/>
      <c r="DF78" s="187"/>
      <c r="DG78" s="187"/>
      <c r="DH78" s="187"/>
      <c r="DI78" s="187"/>
      <c r="DJ78" s="187"/>
      <c r="DK78" s="187"/>
      <c r="DL78" s="187"/>
      <c r="DM78" s="199"/>
      <c r="DN78" s="199"/>
      <c r="DO78" s="313"/>
    </row>
    <row r="79" spans="1:119" s="227" customFormat="1" ht="18" hidden="1" customHeight="1">
      <c r="A79" s="187"/>
      <c r="B79" s="285"/>
      <c r="C79" s="295"/>
      <c r="D79" s="271" t="s">
        <v>77</v>
      </c>
      <c r="E79" s="271" t="s">
        <v>105</v>
      </c>
      <c r="F79" s="277"/>
      <c r="G79" s="277"/>
      <c r="H79" s="277"/>
      <c r="I79" s="278"/>
      <c r="J79" s="278"/>
      <c r="K79" s="278"/>
      <c r="L79" s="277"/>
      <c r="M79" s="277"/>
      <c r="N79" s="278"/>
      <c r="O79" s="277"/>
      <c r="P79" s="279"/>
      <c r="Q79" s="280" t="str">
        <f t="shared" ca="1" si="72"/>
        <v/>
      </c>
      <c r="R79" s="280" t="str">
        <f t="shared" ca="1" si="73"/>
        <v/>
      </c>
      <c r="S79" s="280" t="str">
        <f t="shared" ca="1" si="74"/>
        <v/>
      </c>
      <c r="T79" s="280" t="str">
        <f t="shared" ca="1" si="75"/>
        <v/>
      </c>
      <c r="U79" s="296" t="str">
        <f t="shared" ca="1" si="76"/>
        <v/>
      </c>
      <c r="V79" s="286" t="e">
        <f t="shared" ca="1" si="77"/>
        <v>#N/A</v>
      </c>
      <c r="W79" s="281" t="e">
        <f t="shared" ca="1" si="78"/>
        <v>#N/A</v>
      </c>
      <c r="X79" s="281" t="e">
        <f t="shared" ca="1" si="79"/>
        <v>#N/A</v>
      </c>
      <c r="Y79" s="281" t="e">
        <f t="shared" ca="1" si="80"/>
        <v>#N/A</v>
      </c>
      <c r="Z79" s="281" t="e">
        <f t="shared" ca="1" si="81"/>
        <v>#N/A</v>
      </c>
      <c r="AA79" s="281" t="e">
        <f t="shared" ca="1" si="82"/>
        <v>#N/A</v>
      </c>
      <c r="AB79" s="281" t="e">
        <f t="shared" ca="1" si="83"/>
        <v>#N/A</v>
      </c>
      <c r="AC79" s="281" t="e">
        <f t="shared" ca="1" si="84"/>
        <v>#N/A</v>
      </c>
      <c r="AD79" s="281" t="e">
        <f t="shared" ca="1" si="85"/>
        <v>#N/A</v>
      </c>
      <c r="AE79" s="281" t="e">
        <f t="shared" ca="1" si="86"/>
        <v>#N/A</v>
      </c>
      <c r="AF79" s="281" t="e">
        <f t="shared" ca="1" si="87"/>
        <v>#N/A</v>
      </c>
      <c r="AG79" s="281" t="e">
        <f t="shared" ca="1" si="88"/>
        <v>#N/A</v>
      </c>
      <c r="AH79" s="281" t="e">
        <f t="array" aca="1" ref="AH79" ca="1">INDEX(Ref_Master_Unit_Table,MATCH($W79,REF_To_Unit,0),MATCH('Reference - Lookup and Unit'!$A$11,Ref_From_Units,0))</f>
        <v>#N/A</v>
      </c>
      <c r="AI79" s="281" t="e">
        <f t="array" aca="1" ref="AI79" ca="1">INDEX(Ref_Master_Unit_Table,MATCH(IF(AND($D79="UK",$G79="Vehicle Distance (e.g. Road Transport)"),$L79,IF(ISBLANK($O79),$L79,$O79)),Ref_From_Units,0),MATCH($X79,REF_To_Unit,0))</f>
        <v>#N/A</v>
      </c>
      <c r="AJ79" s="281" t="e">
        <f t="array" aca="1" ref="AJ79" ca="1">INDEX(Ref_Master_Unit_Table,MATCH($Z79,REF_To_Unit,0),MATCH('Reference - Lookup and Unit'!$A$11,Ref_From_Units,0))</f>
        <v>#N/A</v>
      </c>
      <c r="AK79" s="281" t="e">
        <f t="array" aca="1" ref="AK79" ca="1">INDEX(Ref_Master_Unit_Table,MATCH(IF(AND($D79="UK",$G79="Vehicle Distance (e.g. Road Transport)"),$L79,IF(ISBLANK($O79),$L79,$O79)),Ref_From_Units,0),MATCH($AA79,REF_To_Unit,0))</f>
        <v>#N/A</v>
      </c>
      <c r="AL79" s="281" t="e">
        <f t="array" aca="1" ref="AL79" ca="1">INDEX(Ref_Master_Unit_Table,MATCH($AC79,REF_To_Unit,0),MATCH('Reference - Lookup and Unit'!$A$11,Ref_From_Units,0))</f>
        <v>#N/A</v>
      </c>
      <c r="AM79" s="281" t="e">
        <f t="array" aca="1" ref="AM79" ca="1">INDEX(Ref_Master_Unit_Table,MATCH(IF(OR($G79="Fuel Use",$G79="Custom Fuel"),$O79,$L79),Ref_From_Units,0),MATCH($AD79,REF_To_Unit,0))</f>
        <v>#N/A</v>
      </c>
      <c r="AN79" s="281" t="e">
        <f t="array" aca="1" ref="AN79" ca="1">INDEX(Ref_Master_Unit_Table,MATCH($AF79,REF_To_Unit,0),MATCH('Reference - Lookup and Unit'!$A$11,Ref_From_Units,0))</f>
        <v>#N/A</v>
      </c>
      <c r="AO79" s="281" t="e">
        <f t="array" aca="1" ref="AO79" ca="1">INDEX(Ref_Master_Unit_Table,MATCH(IF(OR($G79="Fuel Use",$G79="Custom Fuel"),$O79,$L79),Ref_From_Units,0),MATCH($AD79,REF_To_Unit,0))</f>
        <v>#N/A</v>
      </c>
      <c r="AP79" s="281">
        <f t="shared" ca="1" si="91"/>
        <v>1</v>
      </c>
      <c r="AQ79" s="282">
        <f t="shared" ca="1" si="89"/>
        <v>28</v>
      </c>
      <c r="AR79" s="282">
        <f t="shared" ca="1" si="90"/>
        <v>265</v>
      </c>
      <c r="AS79" s="282">
        <f t="shared" ca="1" si="92"/>
        <v>1</v>
      </c>
      <c r="AT79" s="276" t="str">
        <f t="shared" si="93"/>
        <v>Ref_DD_vehicle_Passenger_US_Road</v>
      </c>
      <c r="AU79" s="276" t="e">
        <f t="shared" ca="1" si="17"/>
        <v>#N/A</v>
      </c>
      <c r="AV79" s="276" t="e">
        <f t="shared" ca="1" si="18"/>
        <v>#N/A</v>
      </c>
      <c r="AW79" s="276" t="e">
        <f t="shared" ca="1" si="19"/>
        <v>#N/A</v>
      </c>
      <c r="AX79" s="276" t="e">
        <f t="shared" ca="1" si="20"/>
        <v>#N/A</v>
      </c>
      <c r="AY79" s="276" t="b">
        <f t="shared" ca="1" si="21"/>
        <v>1</v>
      </c>
      <c r="AZ79" s="276" t="str">
        <f t="shared" si="22"/>
        <v/>
      </c>
      <c r="BA79" s="276" t="str">
        <f t="shared" si="23"/>
        <v/>
      </c>
      <c r="BB79" s="276" t="str">
        <f t="shared" si="94"/>
        <v/>
      </c>
      <c r="BC79" s="276" t="str">
        <f t="shared" si="95"/>
        <v/>
      </c>
      <c r="BD79" s="276" t="str">
        <f t="shared" si="96"/>
        <v/>
      </c>
      <c r="BE79" s="276" t="str">
        <f t="shared" si="97"/>
        <v/>
      </c>
      <c r="BF79" s="276" t="str">
        <f t="shared" si="28"/>
        <v/>
      </c>
      <c r="BG79" s="276" t="str">
        <f t="shared" si="29"/>
        <v/>
      </c>
      <c r="BH79" s="276" t="str">
        <f t="shared" si="98"/>
        <v/>
      </c>
      <c r="BI79" s="276" t="str">
        <f t="shared" si="99"/>
        <v/>
      </c>
      <c r="BJ79" s="276" t="str">
        <f t="shared" si="100"/>
        <v/>
      </c>
      <c r="BK79" s="276" t="str">
        <f t="shared" si="101"/>
        <v/>
      </c>
      <c r="BL79" s="276" t="str">
        <f t="shared" si="34"/>
        <v/>
      </c>
      <c r="BM79" s="283" t="str">
        <f t="shared" ca="1" si="35"/>
        <v/>
      </c>
      <c r="BN79" s="276" t="str">
        <f t="shared" si="36"/>
        <v/>
      </c>
      <c r="BO79" s="276" t="str">
        <f t="shared" si="37"/>
        <v/>
      </c>
      <c r="BP79" s="276" t="str">
        <f t="shared" si="38"/>
        <v/>
      </c>
      <c r="BQ79" s="276" t="str">
        <f t="shared" si="39"/>
        <v/>
      </c>
      <c r="BR79" s="276" t="str">
        <f t="shared" si="40"/>
        <v/>
      </c>
      <c r="BS79" s="276" t="str">
        <f t="shared" si="41"/>
        <v/>
      </c>
      <c r="BT79" s="276" t="str">
        <f t="shared" si="42"/>
        <v/>
      </c>
      <c r="BU79" s="276" t="str">
        <f t="shared" si="43"/>
        <v/>
      </c>
      <c r="BV79" s="276" t="str">
        <f t="shared" si="44"/>
        <v/>
      </c>
      <c r="BW79" s="276" t="str">
        <f t="shared" si="45"/>
        <v/>
      </c>
      <c r="BX79" s="276" t="str">
        <f t="shared" si="46"/>
        <v/>
      </c>
      <c r="BY79" s="276" t="str">
        <f t="shared" si="47"/>
        <v/>
      </c>
      <c r="BZ79" s="276" t="str">
        <f t="shared" si="48"/>
        <v/>
      </c>
      <c r="CA79" s="276" t="str">
        <f t="shared" si="49"/>
        <v/>
      </c>
      <c r="CB79" s="276" t="str">
        <f t="shared" si="50"/>
        <v/>
      </c>
      <c r="CC79" s="276" t="str">
        <f t="shared" si="51"/>
        <v/>
      </c>
      <c r="CD79" s="276" t="str">
        <f t="shared" si="52"/>
        <v/>
      </c>
      <c r="CE79" s="276" t="str">
        <f t="shared" si="53"/>
        <v/>
      </c>
      <c r="CF79" s="276" t="str">
        <f t="shared" si="54"/>
        <v/>
      </c>
      <c r="CG79" s="276" t="str">
        <f t="shared" si="55"/>
        <v/>
      </c>
      <c r="CH79" s="276" t="str">
        <f t="shared" si="56"/>
        <v/>
      </c>
      <c r="CI79" s="276" t="str">
        <f t="shared" si="57"/>
        <v/>
      </c>
      <c r="CJ79" s="276" t="str">
        <f t="shared" si="58"/>
        <v/>
      </c>
      <c r="CK79" s="276" t="str">
        <f t="shared" si="59"/>
        <v/>
      </c>
      <c r="CL79" s="276" t="str">
        <f t="shared" ca="1" si="60"/>
        <v/>
      </c>
      <c r="CM79" s="276" t="str">
        <f t="shared" si="61"/>
        <v/>
      </c>
      <c r="CN79" s="276" t="str">
        <f t="shared" si="62"/>
        <v/>
      </c>
      <c r="CO79" s="276" t="str">
        <f t="shared" si="63"/>
        <v/>
      </c>
      <c r="CP79" s="276" t="str">
        <f t="shared" si="64"/>
        <v>Ref_DD_DistanceUnit</v>
      </c>
      <c r="CQ79" s="276" t="str">
        <f t="shared" ca="1" si="102"/>
        <v/>
      </c>
      <c r="CR79" s="311">
        <f t="shared" si="66"/>
        <v>0</v>
      </c>
      <c r="CS79" s="187"/>
      <c r="CT79" s="187"/>
      <c r="CU79" s="187"/>
      <c r="CV79" s="187"/>
      <c r="CW79" s="187"/>
      <c r="CX79" s="187"/>
      <c r="CY79" s="187"/>
      <c r="CZ79" s="187"/>
      <c r="DA79" s="187"/>
      <c r="DB79" s="187"/>
      <c r="DC79" s="187"/>
      <c r="DD79" s="187"/>
      <c r="DE79" s="187"/>
      <c r="DF79" s="187"/>
      <c r="DG79" s="187"/>
      <c r="DH79" s="187"/>
      <c r="DI79" s="187"/>
      <c r="DJ79" s="187"/>
      <c r="DK79" s="187"/>
      <c r="DL79" s="187"/>
      <c r="DM79" s="199"/>
      <c r="DN79" s="199"/>
      <c r="DO79" s="313"/>
    </row>
    <row r="80" spans="1:119" s="227" customFormat="1" ht="18" hidden="1" customHeight="1">
      <c r="A80" s="187"/>
      <c r="B80" s="285"/>
      <c r="C80" s="295"/>
      <c r="D80" s="271" t="s">
        <v>77</v>
      </c>
      <c r="E80" s="271" t="s">
        <v>105</v>
      </c>
      <c r="F80" s="277"/>
      <c r="G80" s="277"/>
      <c r="H80" s="277"/>
      <c r="I80" s="278"/>
      <c r="J80" s="278"/>
      <c r="K80" s="278"/>
      <c r="L80" s="277"/>
      <c r="M80" s="277"/>
      <c r="N80" s="278"/>
      <c r="O80" s="277"/>
      <c r="P80" s="279"/>
      <c r="Q80" s="280" t="str">
        <f t="shared" ca="1" si="72"/>
        <v/>
      </c>
      <c r="R80" s="280" t="str">
        <f t="shared" ca="1" si="73"/>
        <v/>
      </c>
      <c r="S80" s="280" t="str">
        <f t="shared" ca="1" si="74"/>
        <v/>
      </c>
      <c r="T80" s="280" t="str">
        <f t="shared" ca="1" si="75"/>
        <v/>
      </c>
      <c r="U80" s="296" t="str">
        <f t="shared" ca="1" si="76"/>
        <v/>
      </c>
      <c r="V80" s="286" t="e">
        <f t="shared" ca="1" si="77"/>
        <v>#N/A</v>
      </c>
      <c r="W80" s="281" t="e">
        <f t="shared" ca="1" si="78"/>
        <v>#N/A</v>
      </c>
      <c r="X80" s="281" t="e">
        <f t="shared" ca="1" si="79"/>
        <v>#N/A</v>
      </c>
      <c r="Y80" s="281" t="e">
        <f t="shared" ca="1" si="80"/>
        <v>#N/A</v>
      </c>
      <c r="Z80" s="281" t="e">
        <f t="shared" ca="1" si="81"/>
        <v>#N/A</v>
      </c>
      <c r="AA80" s="281" t="e">
        <f t="shared" ca="1" si="82"/>
        <v>#N/A</v>
      </c>
      <c r="AB80" s="281" t="e">
        <f t="shared" ca="1" si="83"/>
        <v>#N/A</v>
      </c>
      <c r="AC80" s="281" t="e">
        <f t="shared" ca="1" si="84"/>
        <v>#N/A</v>
      </c>
      <c r="AD80" s="281" t="e">
        <f t="shared" ca="1" si="85"/>
        <v>#N/A</v>
      </c>
      <c r="AE80" s="281" t="e">
        <f t="shared" ca="1" si="86"/>
        <v>#N/A</v>
      </c>
      <c r="AF80" s="281" t="e">
        <f t="shared" ca="1" si="87"/>
        <v>#N/A</v>
      </c>
      <c r="AG80" s="281" t="e">
        <f t="shared" ca="1" si="88"/>
        <v>#N/A</v>
      </c>
      <c r="AH80" s="281" t="e">
        <f t="array" aca="1" ref="AH80" ca="1">INDEX(Ref_Master_Unit_Table,MATCH($W80,REF_To_Unit,0),MATCH('Reference - Lookup and Unit'!$A$11,Ref_From_Units,0))</f>
        <v>#N/A</v>
      </c>
      <c r="AI80" s="281" t="e">
        <f t="array" aca="1" ref="AI80" ca="1">INDEX(Ref_Master_Unit_Table,MATCH(IF(AND($D80="UK",$G80="Vehicle Distance (e.g. Road Transport)"),$L80,IF(ISBLANK($O80),$L80,$O80)),Ref_From_Units,0),MATCH($X80,REF_To_Unit,0))</f>
        <v>#N/A</v>
      </c>
      <c r="AJ80" s="281" t="e">
        <f t="array" aca="1" ref="AJ80" ca="1">INDEX(Ref_Master_Unit_Table,MATCH($Z80,REF_To_Unit,0),MATCH('Reference - Lookup and Unit'!$A$11,Ref_From_Units,0))</f>
        <v>#N/A</v>
      </c>
      <c r="AK80" s="281" t="e">
        <f t="array" aca="1" ref="AK80" ca="1">INDEX(Ref_Master_Unit_Table,MATCH(IF(AND($D80="UK",$G80="Vehicle Distance (e.g. Road Transport)"),$L80,IF(ISBLANK($O80),$L80,$O80)),Ref_From_Units,0),MATCH($AA80,REF_To_Unit,0))</f>
        <v>#N/A</v>
      </c>
      <c r="AL80" s="281" t="e">
        <f t="array" aca="1" ref="AL80" ca="1">INDEX(Ref_Master_Unit_Table,MATCH($AC80,REF_To_Unit,0),MATCH('Reference - Lookup and Unit'!$A$11,Ref_From_Units,0))</f>
        <v>#N/A</v>
      </c>
      <c r="AM80" s="281" t="e">
        <f t="array" aca="1" ref="AM80" ca="1">INDEX(Ref_Master_Unit_Table,MATCH(IF(OR($G80="Fuel Use",$G80="Custom Fuel"),$O80,$L80),Ref_From_Units,0),MATCH($AD80,REF_To_Unit,0))</f>
        <v>#N/A</v>
      </c>
      <c r="AN80" s="281" t="e">
        <f t="array" aca="1" ref="AN80" ca="1">INDEX(Ref_Master_Unit_Table,MATCH($AF80,REF_To_Unit,0),MATCH('Reference - Lookup and Unit'!$A$11,Ref_From_Units,0))</f>
        <v>#N/A</v>
      </c>
      <c r="AO80" s="281" t="e">
        <f t="array" aca="1" ref="AO80" ca="1">INDEX(Ref_Master_Unit_Table,MATCH(IF(OR($G80="Fuel Use",$G80="Custom Fuel"),$O80,$L80),Ref_From_Units,0),MATCH($AD80,REF_To_Unit,0))</f>
        <v>#N/A</v>
      </c>
      <c r="AP80" s="281">
        <f t="shared" ca="1" si="91"/>
        <v>1</v>
      </c>
      <c r="AQ80" s="282">
        <f t="shared" ca="1" si="89"/>
        <v>28</v>
      </c>
      <c r="AR80" s="282">
        <f t="shared" ca="1" si="90"/>
        <v>265</v>
      </c>
      <c r="AS80" s="282">
        <f t="shared" ca="1" si="92"/>
        <v>1</v>
      </c>
      <c r="AT80" s="276" t="str">
        <f t="shared" si="93"/>
        <v>Ref_DD_vehicle_Passenger_US_Road</v>
      </c>
      <c r="AU80" s="276" t="e">
        <f t="shared" ca="1" si="17"/>
        <v>#N/A</v>
      </c>
      <c r="AV80" s="276" t="e">
        <f t="shared" ca="1" si="18"/>
        <v>#N/A</v>
      </c>
      <c r="AW80" s="276" t="e">
        <f t="shared" ca="1" si="19"/>
        <v>#N/A</v>
      </c>
      <c r="AX80" s="276" t="e">
        <f t="shared" ca="1" si="20"/>
        <v>#N/A</v>
      </c>
      <c r="AY80" s="276" t="b">
        <f t="shared" ca="1" si="21"/>
        <v>1</v>
      </c>
      <c r="AZ80" s="276" t="str">
        <f t="shared" si="22"/>
        <v/>
      </c>
      <c r="BA80" s="276" t="str">
        <f t="shared" si="23"/>
        <v/>
      </c>
      <c r="BB80" s="276" t="str">
        <f t="shared" si="94"/>
        <v/>
      </c>
      <c r="BC80" s="276" t="str">
        <f t="shared" si="95"/>
        <v/>
      </c>
      <c r="BD80" s="276" t="str">
        <f t="shared" si="96"/>
        <v/>
      </c>
      <c r="BE80" s="276" t="str">
        <f t="shared" si="97"/>
        <v/>
      </c>
      <c r="BF80" s="276" t="str">
        <f t="shared" si="28"/>
        <v/>
      </c>
      <c r="BG80" s="276" t="str">
        <f t="shared" si="29"/>
        <v/>
      </c>
      <c r="BH80" s="276" t="str">
        <f t="shared" si="98"/>
        <v/>
      </c>
      <c r="BI80" s="276" t="str">
        <f t="shared" si="99"/>
        <v/>
      </c>
      <c r="BJ80" s="276" t="str">
        <f t="shared" si="100"/>
        <v/>
      </c>
      <c r="BK80" s="276" t="str">
        <f t="shared" si="101"/>
        <v/>
      </c>
      <c r="BL80" s="276" t="str">
        <f t="shared" si="34"/>
        <v/>
      </c>
      <c r="BM80" s="283" t="str">
        <f t="shared" ca="1" si="35"/>
        <v/>
      </c>
      <c r="BN80" s="276" t="str">
        <f t="shared" si="36"/>
        <v/>
      </c>
      <c r="BO80" s="276" t="str">
        <f t="shared" si="37"/>
        <v/>
      </c>
      <c r="BP80" s="276" t="str">
        <f t="shared" si="38"/>
        <v/>
      </c>
      <c r="BQ80" s="276" t="str">
        <f t="shared" si="39"/>
        <v/>
      </c>
      <c r="BR80" s="276" t="str">
        <f t="shared" si="40"/>
        <v/>
      </c>
      <c r="BS80" s="276" t="str">
        <f t="shared" si="41"/>
        <v/>
      </c>
      <c r="BT80" s="276" t="str">
        <f t="shared" si="42"/>
        <v/>
      </c>
      <c r="BU80" s="276" t="str">
        <f t="shared" si="43"/>
        <v/>
      </c>
      <c r="BV80" s="276" t="str">
        <f t="shared" si="44"/>
        <v/>
      </c>
      <c r="BW80" s="276" t="str">
        <f t="shared" si="45"/>
        <v/>
      </c>
      <c r="BX80" s="276" t="str">
        <f t="shared" si="46"/>
        <v/>
      </c>
      <c r="BY80" s="276" t="str">
        <f t="shared" si="47"/>
        <v/>
      </c>
      <c r="BZ80" s="276" t="str">
        <f t="shared" si="48"/>
        <v/>
      </c>
      <c r="CA80" s="276" t="str">
        <f t="shared" si="49"/>
        <v/>
      </c>
      <c r="CB80" s="276" t="str">
        <f t="shared" si="50"/>
        <v/>
      </c>
      <c r="CC80" s="276" t="str">
        <f t="shared" si="51"/>
        <v/>
      </c>
      <c r="CD80" s="276" t="str">
        <f t="shared" si="52"/>
        <v/>
      </c>
      <c r="CE80" s="276" t="str">
        <f t="shared" si="53"/>
        <v/>
      </c>
      <c r="CF80" s="276" t="str">
        <f t="shared" si="54"/>
        <v/>
      </c>
      <c r="CG80" s="276" t="str">
        <f t="shared" si="55"/>
        <v/>
      </c>
      <c r="CH80" s="276" t="str">
        <f t="shared" si="56"/>
        <v/>
      </c>
      <c r="CI80" s="276" t="str">
        <f t="shared" si="57"/>
        <v/>
      </c>
      <c r="CJ80" s="276" t="str">
        <f t="shared" si="58"/>
        <v/>
      </c>
      <c r="CK80" s="276" t="str">
        <f t="shared" si="59"/>
        <v/>
      </c>
      <c r="CL80" s="276" t="str">
        <f t="shared" ca="1" si="60"/>
        <v/>
      </c>
      <c r="CM80" s="276" t="str">
        <f t="shared" si="61"/>
        <v/>
      </c>
      <c r="CN80" s="276" t="str">
        <f t="shared" si="62"/>
        <v/>
      </c>
      <c r="CO80" s="276" t="str">
        <f t="shared" si="63"/>
        <v/>
      </c>
      <c r="CP80" s="276" t="str">
        <f t="shared" si="64"/>
        <v>Ref_DD_DistanceUnit</v>
      </c>
      <c r="CQ80" s="276" t="str">
        <f t="shared" ca="1" si="102"/>
        <v/>
      </c>
      <c r="CR80" s="311">
        <f t="shared" si="66"/>
        <v>0</v>
      </c>
      <c r="CS80" s="187"/>
      <c r="CT80" s="187"/>
      <c r="CU80" s="187"/>
      <c r="CV80" s="187"/>
      <c r="CW80" s="187"/>
      <c r="CX80" s="187"/>
      <c r="CY80" s="187"/>
      <c r="CZ80" s="187"/>
      <c r="DA80" s="187"/>
      <c r="DB80" s="187"/>
      <c r="DC80" s="187"/>
      <c r="DD80" s="187"/>
      <c r="DE80" s="187"/>
      <c r="DF80" s="187"/>
      <c r="DG80" s="187"/>
      <c r="DH80" s="187"/>
      <c r="DI80" s="187"/>
      <c r="DJ80" s="187"/>
      <c r="DK80" s="187"/>
      <c r="DL80" s="187"/>
      <c r="DM80" s="199"/>
      <c r="DN80" s="199"/>
      <c r="DO80" s="313"/>
    </row>
    <row r="81" spans="1:119" s="227" customFormat="1" ht="18" hidden="1" customHeight="1">
      <c r="A81" s="187"/>
      <c r="B81" s="285"/>
      <c r="C81" s="295"/>
      <c r="D81" s="271" t="s">
        <v>77</v>
      </c>
      <c r="E81" s="271" t="s">
        <v>105</v>
      </c>
      <c r="F81" s="277"/>
      <c r="G81" s="277"/>
      <c r="H81" s="277"/>
      <c r="I81" s="278"/>
      <c r="J81" s="278"/>
      <c r="K81" s="278"/>
      <c r="L81" s="277"/>
      <c r="M81" s="277"/>
      <c r="N81" s="278"/>
      <c r="O81" s="277"/>
      <c r="P81" s="279"/>
      <c r="Q81" s="280" t="str">
        <f t="shared" ca="1" si="72"/>
        <v/>
      </c>
      <c r="R81" s="280" t="str">
        <f t="shared" ca="1" si="73"/>
        <v/>
      </c>
      <c r="S81" s="280" t="str">
        <f t="shared" ca="1" si="74"/>
        <v/>
      </c>
      <c r="T81" s="280" t="str">
        <f t="shared" ca="1" si="75"/>
        <v/>
      </c>
      <c r="U81" s="296" t="str">
        <f t="shared" ca="1" si="76"/>
        <v/>
      </c>
      <c r="V81" s="286" t="e">
        <f t="shared" ca="1" si="77"/>
        <v>#N/A</v>
      </c>
      <c r="W81" s="281" t="e">
        <f t="shared" ca="1" si="78"/>
        <v>#N/A</v>
      </c>
      <c r="X81" s="281" t="e">
        <f t="shared" ca="1" si="79"/>
        <v>#N/A</v>
      </c>
      <c r="Y81" s="281" t="e">
        <f t="shared" ca="1" si="80"/>
        <v>#N/A</v>
      </c>
      <c r="Z81" s="281" t="e">
        <f t="shared" ca="1" si="81"/>
        <v>#N/A</v>
      </c>
      <c r="AA81" s="281" t="e">
        <f t="shared" ca="1" si="82"/>
        <v>#N/A</v>
      </c>
      <c r="AB81" s="281" t="e">
        <f t="shared" ca="1" si="83"/>
        <v>#N/A</v>
      </c>
      <c r="AC81" s="281" t="e">
        <f t="shared" ca="1" si="84"/>
        <v>#N/A</v>
      </c>
      <c r="AD81" s="281" t="e">
        <f t="shared" ca="1" si="85"/>
        <v>#N/A</v>
      </c>
      <c r="AE81" s="281" t="e">
        <f t="shared" ca="1" si="86"/>
        <v>#N/A</v>
      </c>
      <c r="AF81" s="281" t="e">
        <f t="shared" ca="1" si="87"/>
        <v>#N/A</v>
      </c>
      <c r="AG81" s="281" t="e">
        <f t="shared" ca="1" si="88"/>
        <v>#N/A</v>
      </c>
      <c r="AH81" s="281" t="e">
        <f t="array" aca="1" ref="AH81" ca="1">INDEX(Ref_Master_Unit_Table,MATCH($W81,REF_To_Unit,0),MATCH('Reference - Lookup and Unit'!$A$11,Ref_From_Units,0))</f>
        <v>#N/A</v>
      </c>
      <c r="AI81" s="281" t="e">
        <f t="array" aca="1" ref="AI81" ca="1">INDEX(Ref_Master_Unit_Table,MATCH(IF(AND($D81="UK",$G81="Vehicle Distance (e.g. Road Transport)"),$L81,IF(ISBLANK($O81),$L81,$O81)),Ref_From_Units,0),MATCH($X81,REF_To_Unit,0))</f>
        <v>#N/A</v>
      </c>
      <c r="AJ81" s="281" t="e">
        <f t="array" aca="1" ref="AJ81" ca="1">INDEX(Ref_Master_Unit_Table,MATCH($Z81,REF_To_Unit,0),MATCH('Reference - Lookup and Unit'!$A$11,Ref_From_Units,0))</f>
        <v>#N/A</v>
      </c>
      <c r="AK81" s="281" t="e">
        <f t="array" aca="1" ref="AK81" ca="1">INDEX(Ref_Master_Unit_Table,MATCH(IF(AND($D81="UK",$G81="Vehicle Distance (e.g. Road Transport)"),$L81,IF(ISBLANK($O81),$L81,$O81)),Ref_From_Units,0),MATCH($AA81,REF_To_Unit,0))</f>
        <v>#N/A</v>
      </c>
      <c r="AL81" s="281" t="e">
        <f t="array" aca="1" ref="AL81" ca="1">INDEX(Ref_Master_Unit_Table,MATCH($AC81,REF_To_Unit,0),MATCH('Reference - Lookup and Unit'!$A$11,Ref_From_Units,0))</f>
        <v>#N/A</v>
      </c>
      <c r="AM81" s="281" t="e">
        <f t="array" aca="1" ref="AM81" ca="1">INDEX(Ref_Master_Unit_Table,MATCH(IF(OR($G81="Fuel Use",$G81="Custom Fuel"),$O81,$L81),Ref_From_Units,0),MATCH($AD81,REF_To_Unit,0))</f>
        <v>#N/A</v>
      </c>
      <c r="AN81" s="281" t="e">
        <f t="array" aca="1" ref="AN81" ca="1">INDEX(Ref_Master_Unit_Table,MATCH($AF81,REF_To_Unit,0),MATCH('Reference - Lookup and Unit'!$A$11,Ref_From_Units,0))</f>
        <v>#N/A</v>
      </c>
      <c r="AO81" s="281" t="e">
        <f t="array" aca="1" ref="AO81" ca="1">INDEX(Ref_Master_Unit_Table,MATCH(IF(OR($G81="Fuel Use",$G81="Custom Fuel"),$O81,$L81),Ref_From_Units,0),MATCH($AD81,REF_To_Unit,0))</f>
        <v>#N/A</v>
      </c>
      <c r="AP81" s="281">
        <f t="shared" ca="1" si="91"/>
        <v>1</v>
      </c>
      <c r="AQ81" s="282">
        <f t="shared" ca="1" si="89"/>
        <v>28</v>
      </c>
      <c r="AR81" s="282">
        <f t="shared" ca="1" si="90"/>
        <v>265</v>
      </c>
      <c r="AS81" s="282">
        <f t="shared" ca="1" si="92"/>
        <v>1</v>
      </c>
      <c r="AT81" s="276" t="str">
        <f t="shared" si="93"/>
        <v>Ref_DD_vehicle_Passenger_US_Road</v>
      </c>
      <c r="AU81" s="276" t="e">
        <f t="shared" ca="1" si="17"/>
        <v>#N/A</v>
      </c>
      <c r="AV81" s="276" t="e">
        <f t="shared" ca="1" si="18"/>
        <v>#N/A</v>
      </c>
      <c r="AW81" s="276" t="e">
        <f t="shared" ca="1" si="19"/>
        <v>#N/A</v>
      </c>
      <c r="AX81" s="276" t="e">
        <f t="shared" ca="1" si="20"/>
        <v>#N/A</v>
      </c>
      <c r="AY81" s="276" t="b">
        <f t="shared" ca="1" si="21"/>
        <v>1</v>
      </c>
      <c r="AZ81" s="276" t="str">
        <f t="shared" si="22"/>
        <v/>
      </c>
      <c r="BA81" s="276" t="str">
        <f t="shared" si="23"/>
        <v/>
      </c>
      <c r="BB81" s="276" t="str">
        <f t="shared" si="94"/>
        <v/>
      </c>
      <c r="BC81" s="276" t="str">
        <f t="shared" si="95"/>
        <v/>
      </c>
      <c r="BD81" s="276" t="str">
        <f t="shared" si="96"/>
        <v/>
      </c>
      <c r="BE81" s="276" t="str">
        <f t="shared" si="97"/>
        <v/>
      </c>
      <c r="BF81" s="276" t="str">
        <f t="shared" si="28"/>
        <v/>
      </c>
      <c r="BG81" s="276" t="str">
        <f t="shared" si="29"/>
        <v/>
      </c>
      <c r="BH81" s="276" t="str">
        <f t="shared" si="98"/>
        <v/>
      </c>
      <c r="BI81" s="276" t="str">
        <f t="shared" si="99"/>
        <v/>
      </c>
      <c r="BJ81" s="276" t="str">
        <f t="shared" si="100"/>
        <v/>
      </c>
      <c r="BK81" s="276" t="str">
        <f t="shared" si="101"/>
        <v/>
      </c>
      <c r="BL81" s="276" t="str">
        <f t="shared" si="34"/>
        <v/>
      </c>
      <c r="BM81" s="283" t="str">
        <f t="shared" ca="1" si="35"/>
        <v/>
      </c>
      <c r="BN81" s="276" t="str">
        <f t="shared" si="36"/>
        <v/>
      </c>
      <c r="BO81" s="276" t="str">
        <f t="shared" si="37"/>
        <v/>
      </c>
      <c r="BP81" s="276" t="str">
        <f t="shared" si="38"/>
        <v/>
      </c>
      <c r="BQ81" s="276" t="str">
        <f t="shared" si="39"/>
        <v/>
      </c>
      <c r="BR81" s="276" t="str">
        <f t="shared" si="40"/>
        <v/>
      </c>
      <c r="BS81" s="276" t="str">
        <f t="shared" si="41"/>
        <v/>
      </c>
      <c r="BT81" s="276" t="str">
        <f t="shared" si="42"/>
        <v/>
      </c>
      <c r="BU81" s="276" t="str">
        <f t="shared" si="43"/>
        <v/>
      </c>
      <c r="BV81" s="276" t="str">
        <f t="shared" si="44"/>
        <v/>
      </c>
      <c r="BW81" s="276" t="str">
        <f t="shared" si="45"/>
        <v/>
      </c>
      <c r="BX81" s="276" t="str">
        <f t="shared" si="46"/>
        <v/>
      </c>
      <c r="BY81" s="276" t="str">
        <f t="shared" si="47"/>
        <v/>
      </c>
      <c r="BZ81" s="276" t="str">
        <f t="shared" si="48"/>
        <v/>
      </c>
      <c r="CA81" s="276" t="str">
        <f t="shared" si="49"/>
        <v/>
      </c>
      <c r="CB81" s="276" t="str">
        <f t="shared" si="50"/>
        <v/>
      </c>
      <c r="CC81" s="276" t="str">
        <f t="shared" si="51"/>
        <v/>
      </c>
      <c r="CD81" s="276" t="str">
        <f t="shared" si="52"/>
        <v/>
      </c>
      <c r="CE81" s="276" t="str">
        <f t="shared" si="53"/>
        <v/>
      </c>
      <c r="CF81" s="276" t="str">
        <f t="shared" si="54"/>
        <v/>
      </c>
      <c r="CG81" s="276" t="str">
        <f t="shared" si="55"/>
        <v/>
      </c>
      <c r="CH81" s="276" t="str">
        <f t="shared" si="56"/>
        <v/>
      </c>
      <c r="CI81" s="276" t="str">
        <f t="shared" si="57"/>
        <v/>
      </c>
      <c r="CJ81" s="276" t="str">
        <f t="shared" si="58"/>
        <v/>
      </c>
      <c r="CK81" s="276" t="str">
        <f t="shared" si="59"/>
        <v/>
      </c>
      <c r="CL81" s="276" t="str">
        <f t="shared" ca="1" si="60"/>
        <v/>
      </c>
      <c r="CM81" s="276" t="str">
        <f t="shared" si="61"/>
        <v/>
      </c>
      <c r="CN81" s="276" t="str">
        <f t="shared" si="62"/>
        <v/>
      </c>
      <c r="CO81" s="276" t="str">
        <f t="shared" si="63"/>
        <v/>
      </c>
      <c r="CP81" s="276" t="str">
        <f t="shared" si="64"/>
        <v>Ref_DD_DistanceUnit</v>
      </c>
      <c r="CQ81" s="276" t="str">
        <f t="shared" ca="1" si="102"/>
        <v/>
      </c>
      <c r="CR81" s="311">
        <f t="shared" si="66"/>
        <v>0</v>
      </c>
      <c r="CS81" s="187"/>
      <c r="CT81" s="187"/>
      <c r="CU81" s="187"/>
      <c r="CV81" s="187"/>
      <c r="CW81" s="187"/>
      <c r="CX81" s="187"/>
      <c r="CY81" s="187"/>
      <c r="CZ81" s="187"/>
      <c r="DA81" s="187"/>
      <c r="DB81" s="187"/>
      <c r="DC81" s="187"/>
      <c r="DD81" s="187"/>
      <c r="DE81" s="187"/>
      <c r="DF81" s="187"/>
      <c r="DG81" s="187"/>
      <c r="DH81" s="187"/>
      <c r="DI81" s="187"/>
      <c r="DJ81" s="187"/>
      <c r="DK81" s="187"/>
      <c r="DL81" s="187"/>
      <c r="DM81" s="199"/>
      <c r="DN81" s="199"/>
      <c r="DO81" s="313"/>
    </row>
    <row r="82" spans="1:119" s="227" customFormat="1" ht="18" hidden="1" customHeight="1">
      <c r="A82" s="187"/>
      <c r="B82" s="285"/>
      <c r="C82" s="295"/>
      <c r="D82" s="271" t="s">
        <v>77</v>
      </c>
      <c r="E82" s="271" t="s">
        <v>105</v>
      </c>
      <c r="F82" s="277"/>
      <c r="G82" s="277"/>
      <c r="H82" s="277"/>
      <c r="I82" s="278"/>
      <c r="J82" s="278"/>
      <c r="K82" s="278"/>
      <c r="L82" s="277"/>
      <c r="M82" s="277"/>
      <c r="N82" s="278"/>
      <c r="O82" s="277"/>
      <c r="P82" s="279"/>
      <c r="Q82" s="280" t="str">
        <f t="shared" ca="1" si="72"/>
        <v/>
      </c>
      <c r="R82" s="280" t="str">
        <f t="shared" ca="1" si="73"/>
        <v/>
      </c>
      <c r="S82" s="280" t="str">
        <f t="shared" ca="1" si="74"/>
        <v/>
      </c>
      <c r="T82" s="280" t="str">
        <f t="shared" ca="1" si="75"/>
        <v/>
      </c>
      <c r="U82" s="296" t="str">
        <f t="shared" ca="1" si="76"/>
        <v/>
      </c>
      <c r="V82" s="286" t="e">
        <f t="shared" ca="1" si="77"/>
        <v>#N/A</v>
      </c>
      <c r="W82" s="281" t="e">
        <f t="shared" ca="1" si="78"/>
        <v>#N/A</v>
      </c>
      <c r="X82" s="281" t="e">
        <f t="shared" ca="1" si="79"/>
        <v>#N/A</v>
      </c>
      <c r="Y82" s="281" t="e">
        <f t="shared" ca="1" si="80"/>
        <v>#N/A</v>
      </c>
      <c r="Z82" s="281" t="e">
        <f t="shared" ca="1" si="81"/>
        <v>#N/A</v>
      </c>
      <c r="AA82" s="281" t="e">
        <f t="shared" ca="1" si="82"/>
        <v>#N/A</v>
      </c>
      <c r="AB82" s="281" t="e">
        <f t="shared" ca="1" si="83"/>
        <v>#N/A</v>
      </c>
      <c r="AC82" s="281" t="e">
        <f t="shared" ca="1" si="84"/>
        <v>#N/A</v>
      </c>
      <c r="AD82" s="281" t="e">
        <f t="shared" ca="1" si="85"/>
        <v>#N/A</v>
      </c>
      <c r="AE82" s="281" t="e">
        <f t="shared" ca="1" si="86"/>
        <v>#N/A</v>
      </c>
      <c r="AF82" s="281" t="e">
        <f t="shared" ca="1" si="87"/>
        <v>#N/A</v>
      </c>
      <c r="AG82" s="281" t="e">
        <f t="shared" ca="1" si="88"/>
        <v>#N/A</v>
      </c>
      <c r="AH82" s="281" t="e">
        <f t="array" aca="1" ref="AH82" ca="1">INDEX(Ref_Master_Unit_Table,MATCH($W82,REF_To_Unit,0),MATCH('Reference - Lookup and Unit'!$A$11,Ref_From_Units,0))</f>
        <v>#N/A</v>
      </c>
      <c r="AI82" s="281" t="e">
        <f t="array" aca="1" ref="AI82" ca="1">INDEX(Ref_Master_Unit_Table,MATCH(IF(AND($D82="UK",$G82="Vehicle Distance (e.g. Road Transport)"),$L82,IF(ISBLANK($O82),$L82,$O82)),Ref_From_Units,0),MATCH($X82,REF_To_Unit,0))</f>
        <v>#N/A</v>
      </c>
      <c r="AJ82" s="281" t="e">
        <f t="array" aca="1" ref="AJ82" ca="1">INDEX(Ref_Master_Unit_Table,MATCH($Z82,REF_To_Unit,0),MATCH('Reference - Lookup and Unit'!$A$11,Ref_From_Units,0))</f>
        <v>#N/A</v>
      </c>
      <c r="AK82" s="281" t="e">
        <f t="array" aca="1" ref="AK82" ca="1">INDEX(Ref_Master_Unit_Table,MATCH(IF(AND($D82="UK",$G82="Vehicle Distance (e.g. Road Transport)"),$L82,IF(ISBLANK($O82),$L82,$O82)),Ref_From_Units,0),MATCH($AA82,REF_To_Unit,0))</f>
        <v>#N/A</v>
      </c>
      <c r="AL82" s="281" t="e">
        <f t="array" aca="1" ref="AL82" ca="1">INDEX(Ref_Master_Unit_Table,MATCH($AC82,REF_To_Unit,0),MATCH('Reference - Lookup and Unit'!$A$11,Ref_From_Units,0))</f>
        <v>#N/A</v>
      </c>
      <c r="AM82" s="281" t="e">
        <f t="array" aca="1" ref="AM82" ca="1">INDEX(Ref_Master_Unit_Table,MATCH(IF(OR($G82="Fuel Use",$G82="Custom Fuel"),$O82,$L82),Ref_From_Units,0),MATCH($AD82,REF_To_Unit,0))</f>
        <v>#N/A</v>
      </c>
      <c r="AN82" s="281" t="e">
        <f t="array" aca="1" ref="AN82" ca="1">INDEX(Ref_Master_Unit_Table,MATCH($AF82,REF_To_Unit,0),MATCH('Reference - Lookup and Unit'!$A$11,Ref_From_Units,0))</f>
        <v>#N/A</v>
      </c>
      <c r="AO82" s="281" t="e">
        <f t="array" aca="1" ref="AO82" ca="1">INDEX(Ref_Master_Unit_Table,MATCH(IF(OR($G82="Fuel Use",$G82="Custom Fuel"),$O82,$L82),Ref_From_Units,0),MATCH($AD82,REF_To_Unit,0))</f>
        <v>#N/A</v>
      </c>
      <c r="AP82" s="281">
        <f t="shared" ca="1" si="91"/>
        <v>1</v>
      </c>
      <c r="AQ82" s="282">
        <f t="shared" ca="1" si="89"/>
        <v>28</v>
      </c>
      <c r="AR82" s="282">
        <f t="shared" ca="1" si="90"/>
        <v>265</v>
      </c>
      <c r="AS82" s="282">
        <f t="shared" ca="1" si="92"/>
        <v>1</v>
      </c>
      <c r="AT82" s="276" t="str">
        <f t="shared" si="93"/>
        <v>Ref_DD_vehicle_Passenger_US_Road</v>
      </c>
      <c r="AU82" s="276" t="e">
        <f t="shared" ca="1" si="17"/>
        <v>#N/A</v>
      </c>
      <c r="AV82" s="276" t="e">
        <f t="shared" ca="1" si="18"/>
        <v>#N/A</v>
      </c>
      <c r="AW82" s="276" t="e">
        <f t="shared" ca="1" si="19"/>
        <v>#N/A</v>
      </c>
      <c r="AX82" s="276" t="e">
        <f t="shared" ca="1" si="20"/>
        <v>#N/A</v>
      </c>
      <c r="AY82" s="276" t="b">
        <f t="shared" ca="1" si="21"/>
        <v>1</v>
      </c>
      <c r="AZ82" s="276" t="str">
        <f t="shared" si="22"/>
        <v/>
      </c>
      <c r="BA82" s="276" t="str">
        <f t="shared" si="23"/>
        <v/>
      </c>
      <c r="BB82" s="276" t="str">
        <f t="shared" si="94"/>
        <v/>
      </c>
      <c r="BC82" s="276" t="str">
        <f t="shared" si="95"/>
        <v/>
      </c>
      <c r="BD82" s="276" t="str">
        <f t="shared" si="96"/>
        <v/>
      </c>
      <c r="BE82" s="276" t="str">
        <f t="shared" si="97"/>
        <v/>
      </c>
      <c r="BF82" s="276" t="str">
        <f t="shared" si="28"/>
        <v/>
      </c>
      <c r="BG82" s="276" t="str">
        <f t="shared" si="29"/>
        <v/>
      </c>
      <c r="BH82" s="276" t="str">
        <f t="shared" si="98"/>
        <v/>
      </c>
      <c r="BI82" s="276" t="str">
        <f t="shared" si="99"/>
        <v/>
      </c>
      <c r="BJ82" s="276" t="str">
        <f t="shared" si="100"/>
        <v/>
      </c>
      <c r="BK82" s="276" t="str">
        <f t="shared" si="101"/>
        <v/>
      </c>
      <c r="BL82" s="276" t="str">
        <f t="shared" si="34"/>
        <v/>
      </c>
      <c r="BM82" s="283" t="str">
        <f t="shared" ca="1" si="35"/>
        <v/>
      </c>
      <c r="BN82" s="276" t="str">
        <f t="shared" si="36"/>
        <v/>
      </c>
      <c r="BO82" s="276" t="str">
        <f t="shared" si="37"/>
        <v/>
      </c>
      <c r="BP82" s="276" t="str">
        <f t="shared" si="38"/>
        <v/>
      </c>
      <c r="BQ82" s="276" t="str">
        <f t="shared" si="39"/>
        <v/>
      </c>
      <c r="BR82" s="276" t="str">
        <f t="shared" si="40"/>
        <v/>
      </c>
      <c r="BS82" s="276" t="str">
        <f t="shared" si="41"/>
        <v/>
      </c>
      <c r="BT82" s="276" t="str">
        <f t="shared" si="42"/>
        <v/>
      </c>
      <c r="BU82" s="276" t="str">
        <f t="shared" si="43"/>
        <v/>
      </c>
      <c r="BV82" s="276" t="str">
        <f t="shared" si="44"/>
        <v/>
      </c>
      <c r="BW82" s="276" t="str">
        <f t="shared" si="45"/>
        <v/>
      </c>
      <c r="BX82" s="276" t="str">
        <f t="shared" si="46"/>
        <v/>
      </c>
      <c r="BY82" s="276" t="str">
        <f t="shared" si="47"/>
        <v/>
      </c>
      <c r="BZ82" s="276" t="str">
        <f t="shared" si="48"/>
        <v/>
      </c>
      <c r="CA82" s="276" t="str">
        <f t="shared" si="49"/>
        <v/>
      </c>
      <c r="CB82" s="276" t="str">
        <f t="shared" si="50"/>
        <v/>
      </c>
      <c r="CC82" s="276" t="str">
        <f t="shared" si="51"/>
        <v/>
      </c>
      <c r="CD82" s="276" t="str">
        <f t="shared" si="52"/>
        <v/>
      </c>
      <c r="CE82" s="276" t="str">
        <f t="shared" si="53"/>
        <v/>
      </c>
      <c r="CF82" s="276" t="str">
        <f t="shared" si="54"/>
        <v/>
      </c>
      <c r="CG82" s="276" t="str">
        <f t="shared" si="55"/>
        <v/>
      </c>
      <c r="CH82" s="276" t="str">
        <f t="shared" si="56"/>
        <v/>
      </c>
      <c r="CI82" s="276" t="str">
        <f t="shared" si="57"/>
        <v/>
      </c>
      <c r="CJ82" s="276" t="str">
        <f t="shared" si="58"/>
        <v/>
      </c>
      <c r="CK82" s="276" t="str">
        <f t="shared" si="59"/>
        <v/>
      </c>
      <c r="CL82" s="276" t="str">
        <f t="shared" ca="1" si="60"/>
        <v/>
      </c>
      <c r="CM82" s="276" t="str">
        <f t="shared" si="61"/>
        <v/>
      </c>
      <c r="CN82" s="276" t="str">
        <f t="shared" si="62"/>
        <v/>
      </c>
      <c r="CO82" s="276" t="str">
        <f t="shared" si="63"/>
        <v/>
      </c>
      <c r="CP82" s="276" t="str">
        <f t="shared" si="64"/>
        <v>Ref_DD_DistanceUnit</v>
      </c>
      <c r="CQ82" s="276" t="str">
        <f t="shared" ca="1" si="102"/>
        <v/>
      </c>
      <c r="CR82" s="311">
        <f t="shared" si="66"/>
        <v>0</v>
      </c>
      <c r="CS82" s="187"/>
      <c r="CT82" s="187"/>
      <c r="CU82" s="187"/>
      <c r="CV82" s="187"/>
      <c r="CW82" s="187"/>
      <c r="CX82" s="187"/>
      <c r="CY82" s="187"/>
      <c r="CZ82" s="187"/>
      <c r="DA82" s="187"/>
      <c r="DB82" s="187"/>
      <c r="DC82" s="187"/>
      <c r="DD82" s="187"/>
      <c r="DE82" s="187"/>
      <c r="DF82" s="187"/>
      <c r="DG82" s="187"/>
      <c r="DH82" s="187"/>
      <c r="DI82" s="187"/>
      <c r="DJ82" s="187"/>
      <c r="DK82" s="187"/>
      <c r="DL82" s="187"/>
      <c r="DM82" s="199"/>
      <c r="DN82" s="199"/>
      <c r="DO82" s="313"/>
    </row>
    <row r="83" spans="1:119" s="227" customFormat="1" ht="18" hidden="1" customHeight="1">
      <c r="A83" s="187"/>
      <c r="B83" s="285"/>
      <c r="C83" s="295"/>
      <c r="D83" s="271" t="s">
        <v>77</v>
      </c>
      <c r="E83" s="271" t="s">
        <v>105</v>
      </c>
      <c r="F83" s="277"/>
      <c r="G83" s="277"/>
      <c r="H83" s="277"/>
      <c r="I83" s="278"/>
      <c r="J83" s="278"/>
      <c r="K83" s="278"/>
      <c r="L83" s="277"/>
      <c r="M83" s="277"/>
      <c r="N83" s="278"/>
      <c r="O83" s="277"/>
      <c r="P83" s="279"/>
      <c r="Q83" s="280" t="str">
        <f t="shared" ca="1" si="72"/>
        <v/>
      </c>
      <c r="R83" s="280" t="str">
        <f t="shared" ca="1" si="73"/>
        <v/>
      </c>
      <c r="S83" s="280" t="str">
        <f t="shared" ca="1" si="74"/>
        <v/>
      </c>
      <c r="T83" s="280" t="str">
        <f t="shared" ca="1" si="75"/>
        <v/>
      </c>
      <c r="U83" s="296" t="str">
        <f t="shared" ca="1" si="76"/>
        <v/>
      </c>
      <c r="V83" s="286" t="e">
        <f t="shared" ca="1" si="77"/>
        <v>#N/A</v>
      </c>
      <c r="W83" s="281" t="e">
        <f t="shared" ca="1" si="78"/>
        <v>#N/A</v>
      </c>
      <c r="X83" s="281" t="e">
        <f t="shared" ca="1" si="79"/>
        <v>#N/A</v>
      </c>
      <c r="Y83" s="281" t="e">
        <f t="shared" ca="1" si="80"/>
        <v>#N/A</v>
      </c>
      <c r="Z83" s="281" t="e">
        <f t="shared" ca="1" si="81"/>
        <v>#N/A</v>
      </c>
      <c r="AA83" s="281" t="e">
        <f t="shared" ca="1" si="82"/>
        <v>#N/A</v>
      </c>
      <c r="AB83" s="281" t="e">
        <f t="shared" ca="1" si="83"/>
        <v>#N/A</v>
      </c>
      <c r="AC83" s="281" t="e">
        <f t="shared" ca="1" si="84"/>
        <v>#N/A</v>
      </c>
      <c r="AD83" s="281" t="e">
        <f t="shared" ca="1" si="85"/>
        <v>#N/A</v>
      </c>
      <c r="AE83" s="281" t="e">
        <f t="shared" ca="1" si="86"/>
        <v>#N/A</v>
      </c>
      <c r="AF83" s="281" t="e">
        <f t="shared" ca="1" si="87"/>
        <v>#N/A</v>
      </c>
      <c r="AG83" s="281" t="e">
        <f t="shared" ca="1" si="88"/>
        <v>#N/A</v>
      </c>
      <c r="AH83" s="281" t="e">
        <f t="array" aca="1" ref="AH83" ca="1">INDEX(Ref_Master_Unit_Table,MATCH($W83,REF_To_Unit,0),MATCH('Reference - Lookup and Unit'!$A$11,Ref_From_Units,0))</f>
        <v>#N/A</v>
      </c>
      <c r="AI83" s="281" t="e">
        <f t="array" aca="1" ref="AI83" ca="1">INDEX(Ref_Master_Unit_Table,MATCH(IF(AND($D83="UK",$G83="Vehicle Distance (e.g. Road Transport)"),$L83,IF(ISBLANK($O83),$L83,$O83)),Ref_From_Units,0),MATCH($X83,REF_To_Unit,0))</f>
        <v>#N/A</v>
      </c>
      <c r="AJ83" s="281" t="e">
        <f t="array" aca="1" ref="AJ83" ca="1">INDEX(Ref_Master_Unit_Table,MATCH($Z83,REF_To_Unit,0),MATCH('Reference - Lookup and Unit'!$A$11,Ref_From_Units,0))</f>
        <v>#N/A</v>
      </c>
      <c r="AK83" s="281" t="e">
        <f t="array" aca="1" ref="AK83" ca="1">INDEX(Ref_Master_Unit_Table,MATCH(IF(AND($D83="UK",$G83="Vehicle Distance (e.g. Road Transport)"),$L83,IF(ISBLANK($O83),$L83,$O83)),Ref_From_Units,0),MATCH($AA83,REF_To_Unit,0))</f>
        <v>#N/A</v>
      </c>
      <c r="AL83" s="281" t="e">
        <f t="array" aca="1" ref="AL83" ca="1">INDEX(Ref_Master_Unit_Table,MATCH($AC83,REF_To_Unit,0),MATCH('Reference - Lookup and Unit'!$A$11,Ref_From_Units,0))</f>
        <v>#N/A</v>
      </c>
      <c r="AM83" s="281" t="e">
        <f t="array" aca="1" ref="AM83" ca="1">INDEX(Ref_Master_Unit_Table,MATCH(IF(OR($G83="Fuel Use",$G83="Custom Fuel"),$O83,$L83),Ref_From_Units,0),MATCH($AD83,REF_To_Unit,0))</f>
        <v>#N/A</v>
      </c>
      <c r="AN83" s="281" t="e">
        <f t="array" aca="1" ref="AN83" ca="1">INDEX(Ref_Master_Unit_Table,MATCH($AF83,REF_To_Unit,0),MATCH('Reference - Lookup and Unit'!$A$11,Ref_From_Units,0))</f>
        <v>#N/A</v>
      </c>
      <c r="AO83" s="281" t="e">
        <f t="array" aca="1" ref="AO83" ca="1">INDEX(Ref_Master_Unit_Table,MATCH(IF(OR($G83="Fuel Use",$G83="Custom Fuel"),$O83,$L83),Ref_From_Units,0),MATCH($AD83,REF_To_Unit,0))</f>
        <v>#N/A</v>
      </c>
      <c r="AP83" s="281">
        <f t="shared" ca="1" si="91"/>
        <v>1</v>
      </c>
      <c r="AQ83" s="282">
        <f t="shared" ca="1" si="89"/>
        <v>28</v>
      </c>
      <c r="AR83" s="282">
        <f t="shared" ca="1" si="90"/>
        <v>265</v>
      </c>
      <c r="AS83" s="282">
        <f t="shared" ca="1" si="92"/>
        <v>1</v>
      </c>
      <c r="AT83" s="276" t="str">
        <f t="shared" si="93"/>
        <v>Ref_DD_vehicle_Passenger_US_Road</v>
      </c>
      <c r="AU83" s="276" t="e">
        <f t="shared" ca="1" si="17"/>
        <v>#N/A</v>
      </c>
      <c r="AV83" s="276" t="e">
        <f t="shared" ca="1" si="18"/>
        <v>#N/A</v>
      </c>
      <c r="AW83" s="276" t="e">
        <f t="shared" ca="1" si="19"/>
        <v>#N/A</v>
      </c>
      <c r="AX83" s="276" t="e">
        <f t="shared" ca="1" si="20"/>
        <v>#N/A</v>
      </c>
      <c r="AY83" s="276" t="b">
        <f t="shared" ca="1" si="21"/>
        <v>1</v>
      </c>
      <c r="AZ83" s="276" t="str">
        <f t="shared" si="22"/>
        <v/>
      </c>
      <c r="BA83" s="276" t="str">
        <f t="shared" si="23"/>
        <v/>
      </c>
      <c r="BB83" s="276" t="str">
        <f t="shared" si="94"/>
        <v/>
      </c>
      <c r="BC83" s="276" t="str">
        <f t="shared" si="95"/>
        <v/>
      </c>
      <c r="BD83" s="276" t="str">
        <f t="shared" si="96"/>
        <v/>
      </c>
      <c r="BE83" s="276" t="str">
        <f t="shared" si="97"/>
        <v/>
      </c>
      <c r="BF83" s="276" t="str">
        <f t="shared" si="28"/>
        <v/>
      </c>
      <c r="BG83" s="276" t="str">
        <f t="shared" si="29"/>
        <v/>
      </c>
      <c r="BH83" s="276" t="str">
        <f t="shared" si="98"/>
        <v/>
      </c>
      <c r="BI83" s="276" t="str">
        <f t="shared" si="99"/>
        <v/>
      </c>
      <c r="BJ83" s="276" t="str">
        <f t="shared" si="100"/>
        <v/>
      </c>
      <c r="BK83" s="276" t="str">
        <f t="shared" si="101"/>
        <v/>
      </c>
      <c r="BL83" s="276" t="str">
        <f t="shared" si="34"/>
        <v/>
      </c>
      <c r="BM83" s="283" t="str">
        <f t="shared" ca="1" si="35"/>
        <v/>
      </c>
      <c r="BN83" s="276" t="str">
        <f t="shared" si="36"/>
        <v/>
      </c>
      <c r="BO83" s="276" t="str">
        <f t="shared" si="37"/>
        <v/>
      </c>
      <c r="BP83" s="276" t="str">
        <f t="shared" si="38"/>
        <v/>
      </c>
      <c r="BQ83" s="276" t="str">
        <f t="shared" si="39"/>
        <v/>
      </c>
      <c r="BR83" s="276" t="str">
        <f t="shared" si="40"/>
        <v/>
      </c>
      <c r="BS83" s="276" t="str">
        <f t="shared" si="41"/>
        <v/>
      </c>
      <c r="BT83" s="276" t="str">
        <f t="shared" si="42"/>
        <v/>
      </c>
      <c r="BU83" s="276" t="str">
        <f t="shared" si="43"/>
        <v/>
      </c>
      <c r="BV83" s="276" t="str">
        <f t="shared" si="44"/>
        <v/>
      </c>
      <c r="BW83" s="276" t="str">
        <f t="shared" si="45"/>
        <v/>
      </c>
      <c r="BX83" s="276" t="str">
        <f t="shared" si="46"/>
        <v/>
      </c>
      <c r="BY83" s="276" t="str">
        <f t="shared" si="47"/>
        <v/>
      </c>
      <c r="BZ83" s="276" t="str">
        <f t="shared" si="48"/>
        <v/>
      </c>
      <c r="CA83" s="276" t="str">
        <f t="shared" si="49"/>
        <v/>
      </c>
      <c r="CB83" s="276" t="str">
        <f t="shared" si="50"/>
        <v/>
      </c>
      <c r="CC83" s="276" t="str">
        <f t="shared" si="51"/>
        <v/>
      </c>
      <c r="CD83" s="276" t="str">
        <f t="shared" si="52"/>
        <v/>
      </c>
      <c r="CE83" s="276" t="str">
        <f t="shared" si="53"/>
        <v/>
      </c>
      <c r="CF83" s="276" t="str">
        <f t="shared" si="54"/>
        <v/>
      </c>
      <c r="CG83" s="276" t="str">
        <f t="shared" si="55"/>
        <v/>
      </c>
      <c r="CH83" s="276" t="str">
        <f t="shared" si="56"/>
        <v/>
      </c>
      <c r="CI83" s="276" t="str">
        <f t="shared" si="57"/>
        <v/>
      </c>
      <c r="CJ83" s="276" t="str">
        <f t="shared" si="58"/>
        <v/>
      </c>
      <c r="CK83" s="276" t="str">
        <f t="shared" si="59"/>
        <v/>
      </c>
      <c r="CL83" s="276" t="str">
        <f t="shared" ca="1" si="60"/>
        <v/>
      </c>
      <c r="CM83" s="276" t="str">
        <f t="shared" si="61"/>
        <v/>
      </c>
      <c r="CN83" s="276" t="str">
        <f t="shared" si="62"/>
        <v/>
      </c>
      <c r="CO83" s="276" t="str">
        <f t="shared" si="63"/>
        <v/>
      </c>
      <c r="CP83" s="276" t="str">
        <f t="shared" si="64"/>
        <v>Ref_DD_DistanceUnit</v>
      </c>
      <c r="CQ83" s="276" t="str">
        <f t="shared" ca="1" si="102"/>
        <v/>
      </c>
      <c r="CR83" s="311">
        <f t="shared" si="66"/>
        <v>0</v>
      </c>
      <c r="CS83" s="187"/>
      <c r="CT83" s="187"/>
      <c r="CU83" s="187"/>
      <c r="CV83" s="187"/>
      <c r="CW83" s="187"/>
      <c r="CX83" s="187"/>
      <c r="CY83" s="187"/>
      <c r="CZ83" s="187"/>
      <c r="DA83" s="187"/>
      <c r="DB83" s="187"/>
      <c r="DC83" s="187"/>
      <c r="DD83" s="187"/>
      <c r="DE83" s="187"/>
      <c r="DF83" s="187"/>
      <c r="DG83" s="187"/>
      <c r="DH83" s="187"/>
      <c r="DI83" s="187"/>
      <c r="DJ83" s="187"/>
      <c r="DK83" s="187"/>
      <c r="DL83" s="187"/>
      <c r="DM83" s="199"/>
      <c r="DN83" s="199"/>
      <c r="DO83" s="313"/>
    </row>
    <row r="84" spans="1:119" s="227" customFormat="1" ht="18" hidden="1" customHeight="1">
      <c r="A84" s="187"/>
      <c r="B84" s="285"/>
      <c r="C84" s="295"/>
      <c r="D84" s="271" t="s">
        <v>77</v>
      </c>
      <c r="E84" s="271" t="s">
        <v>105</v>
      </c>
      <c r="F84" s="277"/>
      <c r="G84" s="277"/>
      <c r="H84" s="277"/>
      <c r="I84" s="278"/>
      <c r="J84" s="278"/>
      <c r="K84" s="278"/>
      <c r="L84" s="277"/>
      <c r="M84" s="277"/>
      <c r="N84" s="278"/>
      <c r="O84" s="277"/>
      <c r="P84" s="279"/>
      <c r="Q84" s="280" t="str">
        <f t="shared" ca="1" si="72"/>
        <v/>
      </c>
      <c r="R84" s="280" t="str">
        <f t="shared" ca="1" si="73"/>
        <v/>
      </c>
      <c r="S84" s="280" t="str">
        <f t="shared" ca="1" si="74"/>
        <v/>
      </c>
      <c r="T84" s="280" t="str">
        <f t="shared" ca="1" si="75"/>
        <v/>
      </c>
      <c r="U84" s="296" t="str">
        <f t="shared" ca="1" si="76"/>
        <v/>
      </c>
      <c r="V84" s="286" t="e">
        <f t="shared" ca="1" si="77"/>
        <v>#N/A</v>
      </c>
      <c r="W84" s="281" t="e">
        <f t="shared" ca="1" si="78"/>
        <v>#N/A</v>
      </c>
      <c r="X84" s="281" t="e">
        <f t="shared" ca="1" si="79"/>
        <v>#N/A</v>
      </c>
      <c r="Y84" s="281" t="e">
        <f t="shared" ca="1" si="80"/>
        <v>#N/A</v>
      </c>
      <c r="Z84" s="281" t="e">
        <f t="shared" ca="1" si="81"/>
        <v>#N/A</v>
      </c>
      <c r="AA84" s="281" t="e">
        <f t="shared" ca="1" si="82"/>
        <v>#N/A</v>
      </c>
      <c r="AB84" s="281" t="e">
        <f t="shared" ca="1" si="83"/>
        <v>#N/A</v>
      </c>
      <c r="AC84" s="281" t="e">
        <f t="shared" ca="1" si="84"/>
        <v>#N/A</v>
      </c>
      <c r="AD84" s="281" t="e">
        <f t="shared" ca="1" si="85"/>
        <v>#N/A</v>
      </c>
      <c r="AE84" s="281" t="e">
        <f t="shared" ca="1" si="86"/>
        <v>#N/A</v>
      </c>
      <c r="AF84" s="281" t="e">
        <f t="shared" ca="1" si="87"/>
        <v>#N/A</v>
      </c>
      <c r="AG84" s="281" t="e">
        <f t="shared" ca="1" si="88"/>
        <v>#N/A</v>
      </c>
      <c r="AH84" s="281" t="e">
        <f t="array" aca="1" ref="AH84" ca="1">INDEX(Ref_Master_Unit_Table,MATCH($W84,REF_To_Unit,0),MATCH('Reference - Lookup and Unit'!$A$11,Ref_From_Units,0))</f>
        <v>#N/A</v>
      </c>
      <c r="AI84" s="281" t="e">
        <f t="array" aca="1" ref="AI84" ca="1">INDEX(Ref_Master_Unit_Table,MATCH(IF(AND($D84="UK",$G84="Vehicle Distance (e.g. Road Transport)"),$L84,IF(ISBLANK($O84),$L84,$O84)),Ref_From_Units,0),MATCH($X84,REF_To_Unit,0))</f>
        <v>#N/A</v>
      </c>
      <c r="AJ84" s="281" t="e">
        <f t="array" aca="1" ref="AJ84" ca="1">INDEX(Ref_Master_Unit_Table,MATCH($Z84,REF_To_Unit,0),MATCH('Reference - Lookup and Unit'!$A$11,Ref_From_Units,0))</f>
        <v>#N/A</v>
      </c>
      <c r="AK84" s="281" t="e">
        <f t="array" aca="1" ref="AK84" ca="1">INDEX(Ref_Master_Unit_Table,MATCH(IF(AND($D84="UK",$G84="Vehicle Distance (e.g. Road Transport)"),$L84,IF(ISBLANK($O84),$L84,$O84)),Ref_From_Units,0),MATCH($AA84,REF_To_Unit,0))</f>
        <v>#N/A</v>
      </c>
      <c r="AL84" s="281" t="e">
        <f t="array" aca="1" ref="AL84" ca="1">INDEX(Ref_Master_Unit_Table,MATCH($AC84,REF_To_Unit,0),MATCH('Reference - Lookup and Unit'!$A$11,Ref_From_Units,0))</f>
        <v>#N/A</v>
      </c>
      <c r="AM84" s="281" t="e">
        <f t="array" aca="1" ref="AM84" ca="1">INDEX(Ref_Master_Unit_Table,MATCH(IF(OR($G84="Fuel Use",$G84="Custom Fuel"),$O84,$L84),Ref_From_Units,0),MATCH($AD84,REF_To_Unit,0))</f>
        <v>#N/A</v>
      </c>
      <c r="AN84" s="281" t="e">
        <f t="array" aca="1" ref="AN84" ca="1">INDEX(Ref_Master_Unit_Table,MATCH($AF84,REF_To_Unit,0),MATCH('Reference - Lookup and Unit'!$A$11,Ref_From_Units,0))</f>
        <v>#N/A</v>
      </c>
      <c r="AO84" s="281" t="e">
        <f t="array" aca="1" ref="AO84" ca="1">INDEX(Ref_Master_Unit_Table,MATCH(IF(OR($G84="Fuel Use",$G84="Custom Fuel"),$O84,$L84),Ref_From_Units,0),MATCH($AD84,REF_To_Unit,0))</f>
        <v>#N/A</v>
      </c>
      <c r="AP84" s="281">
        <f t="shared" ca="1" si="91"/>
        <v>1</v>
      </c>
      <c r="AQ84" s="282">
        <f t="shared" ca="1" si="89"/>
        <v>28</v>
      </c>
      <c r="AR84" s="282">
        <f t="shared" ca="1" si="90"/>
        <v>265</v>
      </c>
      <c r="AS84" s="282">
        <f t="shared" ca="1" si="92"/>
        <v>1</v>
      </c>
      <c r="AT84" s="276" t="str">
        <f t="shared" si="93"/>
        <v>Ref_DD_vehicle_Passenger_US_Road</v>
      </c>
      <c r="AU84" s="276" t="e">
        <f t="shared" ca="1" si="17"/>
        <v>#N/A</v>
      </c>
      <c r="AV84" s="276" t="e">
        <f t="shared" ca="1" si="18"/>
        <v>#N/A</v>
      </c>
      <c r="AW84" s="276" t="e">
        <f t="shared" ca="1" si="19"/>
        <v>#N/A</v>
      </c>
      <c r="AX84" s="276" t="e">
        <f t="shared" ca="1" si="20"/>
        <v>#N/A</v>
      </c>
      <c r="AY84" s="276" t="b">
        <f t="shared" ca="1" si="21"/>
        <v>1</v>
      </c>
      <c r="AZ84" s="276" t="str">
        <f t="shared" si="22"/>
        <v/>
      </c>
      <c r="BA84" s="276" t="str">
        <f t="shared" si="23"/>
        <v/>
      </c>
      <c r="BB84" s="276" t="str">
        <f t="shared" si="94"/>
        <v/>
      </c>
      <c r="BC84" s="276" t="str">
        <f t="shared" si="95"/>
        <v/>
      </c>
      <c r="BD84" s="276" t="str">
        <f t="shared" si="96"/>
        <v/>
      </c>
      <c r="BE84" s="276" t="str">
        <f t="shared" si="97"/>
        <v/>
      </c>
      <c r="BF84" s="276" t="str">
        <f t="shared" si="28"/>
        <v/>
      </c>
      <c r="BG84" s="276" t="str">
        <f t="shared" si="29"/>
        <v/>
      </c>
      <c r="BH84" s="276" t="str">
        <f t="shared" si="98"/>
        <v/>
      </c>
      <c r="BI84" s="276" t="str">
        <f t="shared" si="99"/>
        <v/>
      </c>
      <c r="BJ84" s="276" t="str">
        <f t="shared" si="100"/>
        <v/>
      </c>
      <c r="BK84" s="276" t="str">
        <f t="shared" si="101"/>
        <v/>
      </c>
      <c r="BL84" s="276" t="str">
        <f t="shared" si="34"/>
        <v/>
      </c>
      <c r="BM84" s="283" t="str">
        <f t="shared" ca="1" si="35"/>
        <v/>
      </c>
      <c r="BN84" s="276" t="str">
        <f t="shared" si="36"/>
        <v/>
      </c>
      <c r="BO84" s="276" t="str">
        <f t="shared" si="37"/>
        <v/>
      </c>
      <c r="BP84" s="276" t="str">
        <f t="shared" si="38"/>
        <v/>
      </c>
      <c r="BQ84" s="276" t="str">
        <f t="shared" si="39"/>
        <v/>
      </c>
      <c r="BR84" s="276" t="str">
        <f t="shared" si="40"/>
        <v/>
      </c>
      <c r="BS84" s="276" t="str">
        <f t="shared" si="41"/>
        <v/>
      </c>
      <c r="BT84" s="276" t="str">
        <f t="shared" si="42"/>
        <v/>
      </c>
      <c r="BU84" s="276" t="str">
        <f t="shared" si="43"/>
        <v/>
      </c>
      <c r="BV84" s="276" t="str">
        <f t="shared" si="44"/>
        <v/>
      </c>
      <c r="BW84" s="276" t="str">
        <f t="shared" si="45"/>
        <v/>
      </c>
      <c r="BX84" s="276" t="str">
        <f t="shared" si="46"/>
        <v/>
      </c>
      <c r="BY84" s="276" t="str">
        <f t="shared" si="47"/>
        <v/>
      </c>
      <c r="BZ84" s="276" t="str">
        <f t="shared" si="48"/>
        <v/>
      </c>
      <c r="CA84" s="276" t="str">
        <f t="shared" si="49"/>
        <v/>
      </c>
      <c r="CB84" s="276" t="str">
        <f t="shared" si="50"/>
        <v/>
      </c>
      <c r="CC84" s="276" t="str">
        <f t="shared" si="51"/>
        <v/>
      </c>
      <c r="CD84" s="276" t="str">
        <f t="shared" si="52"/>
        <v/>
      </c>
      <c r="CE84" s="276" t="str">
        <f t="shared" si="53"/>
        <v/>
      </c>
      <c r="CF84" s="276" t="str">
        <f t="shared" si="54"/>
        <v/>
      </c>
      <c r="CG84" s="276" t="str">
        <f t="shared" si="55"/>
        <v/>
      </c>
      <c r="CH84" s="276" t="str">
        <f t="shared" si="56"/>
        <v/>
      </c>
      <c r="CI84" s="276" t="str">
        <f t="shared" si="57"/>
        <v/>
      </c>
      <c r="CJ84" s="276" t="str">
        <f t="shared" si="58"/>
        <v/>
      </c>
      <c r="CK84" s="276" t="str">
        <f t="shared" si="59"/>
        <v/>
      </c>
      <c r="CL84" s="276" t="str">
        <f t="shared" ca="1" si="60"/>
        <v/>
      </c>
      <c r="CM84" s="276" t="str">
        <f t="shared" si="61"/>
        <v/>
      </c>
      <c r="CN84" s="276" t="str">
        <f t="shared" si="62"/>
        <v/>
      </c>
      <c r="CO84" s="276" t="str">
        <f t="shared" si="63"/>
        <v/>
      </c>
      <c r="CP84" s="276" t="str">
        <f t="shared" si="64"/>
        <v>Ref_DD_DistanceUnit</v>
      </c>
      <c r="CQ84" s="276" t="str">
        <f t="shared" ca="1" si="102"/>
        <v/>
      </c>
      <c r="CR84" s="311">
        <f t="shared" si="66"/>
        <v>0</v>
      </c>
      <c r="CS84" s="187"/>
      <c r="CT84" s="187"/>
      <c r="CU84" s="187"/>
      <c r="CV84" s="187"/>
      <c r="CW84" s="187"/>
      <c r="CX84" s="187"/>
      <c r="CY84" s="187"/>
      <c r="CZ84" s="187"/>
      <c r="DA84" s="187"/>
      <c r="DB84" s="187"/>
      <c r="DC84" s="187"/>
      <c r="DD84" s="187"/>
      <c r="DE84" s="187"/>
      <c r="DF84" s="187"/>
      <c r="DG84" s="187"/>
      <c r="DH84" s="187"/>
      <c r="DI84" s="187"/>
      <c r="DJ84" s="187"/>
      <c r="DK84" s="187"/>
      <c r="DL84" s="187"/>
      <c r="DM84" s="199"/>
      <c r="DN84" s="199"/>
      <c r="DO84" s="313"/>
    </row>
    <row r="85" spans="1:119" s="227" customFormat="1" ht="18" hidden="1" customHeight="1">
      <c r="A85" s="187"/>
      <c r="B85" s="285"/>
      <c r="C85" s="295"/>
      <c r="D85" s="271" t="s">
        <v>77</v>
      </c>
      <c r="E85" s="271" t="s">
        <v>105</v>
      </c>
      <c r="F85" s="277"/>
      <c r="G85" s="277"/>
      <c r="H85" s="277"/>
      <c r="I85" s="278"/>
      <c r="J85" s="278"/>
      <c r="K85" s="278"/>
      <c r="L85" s="277"/>
      <c r="M85" s="277"/>
      <c r="N85" s="278"/>
      <c r="O85" s="277"/>
      <c r="P85" s="279"/>
      <c r="Q85" s="280" t="str">
        <f t="shared" ca="1" si="72"/>
        <v/>
      </c>
      <c r="R85" s="280" t="str">
        <f t="shared" ca="1" si="73"/>
        <v/>
      </c>
      <c r="S85" s="280" t="str">
        <f t="shared" ca="1" si="74"/>
        <v/>
      </c>
      <c r="T85" s="280" t="str">
        <f t="shared" ca="1" si="75"/>
        <v/>
      </c>
      <c r="U85" s="296" t="str">
        <f t="shared" ca="1" si="76"/>
        <v/>
      </c>
      <c r="V85" s="286" t="e">
        <f t="shared" ca="1" si="77"/>
        <v>#N/A</v>
      </c>
      <c r="W85" s="281" t="e">
        <f t="shared" ca="1" si="78"/>
        <v>#N/A</v>
      </c>
      <c r="X85" s="281" t="e">
        <f t="shared" ca="1" si="79"/>
        <v>#N/A</v>
      </c>
      <c r="Y85" s="281" t="e">
        <f t="shared" ca="1" si="80"/>
        <v>#N/A</v>
      </c>
      <c r="Z85" s="281" t="e">
        <f t="shared" ca="1" si="81"/>
        <v>#N/A</v>
      </c>
      <c r="AA85" s="281" t="e">
        <f t="shared" ca="1" si="82"/>
        <v>#N/A</v>
      </c>
      <c r="AB85" s="281" t="e">
        <f t="shared" ca="1" si="83"/>
        <v>#N/A</v>
      </c>
      <c r="AC85" s="281" t="e">
        <f t="shared" ca="1" si="84"/>
        <v>#N/A</v>
      </c>
      <c r="AD85" s="281" t="e">
        <f t="shared" ca="1" si="85"/>
        <v>#N/A</v>
      </c>
      <c r="AE85" s="281" t="e">
        <f t="shared" ca="1" si="86"/>
        <v>#N/A</v>
      </c>
      <c r="AF85" s="281" t="e">
        <f t="shared" ca="1" si="87"/>
        <v>#N/A</v>
      </c>
      <c r="AG85" s="281" t="e">
        <f t="shared" ca="1" si="88"/>
        <v>#N/A</v>
      </c>
      <c r="AH85" s="281" t="e">
        <f t="array" aca="1" ref="AH85" ca="1">INDEX(Ref_Master_Unit_Table,MATCH($W85,REF_To_Unit,0),MATCH('Reference - Lookup and Unit'!$A$11,Ref_From_Units,0))</f>
        <v>#N/A</v>
      </c>
      <c r="AI85" s="281" t="e">
        <f t="array" aca="1" ref="AI85" ca="1">INDEX(Ref_Master_Unit_Table,MATCH(IF(AND($D85="UK",$G85="Vehicle Distance (e.g. Road Transport)"),$L85,IF(ISBLANK($O85),$L85,$O85)),Ref_From_Units,0),MATCH($X85,REF_To_Unit,0))</f>
        <v>#N/A</v>
      </c>
      <c r="AJ85" s="281" t="e">
        <f t="array" aca="1" ref="AJ85" ca="1">INDEX(Ref_Master_Unit_Table,MATCH($Z85,REF_To_Unit,0),MATCH('Reference - Lookup and Unit'!$A$11,Ref_From_Units,0))</f>
        <v>#N/A</v>
      </c>
      <c r="AK85" s="281" t="e">
        <f t="array" aca="1" ref="AK85" ca="1">INDEX(Ref_Master_Unit_Table,MATCH(IF(AND($D85="UK",$G85="Vehicle Distance (e.g. Road Transport)"),$L85,IF(ISBLANK($O85),$L85,$O85)),Ref_From_Units,0),MATCH($AA85,REF_To_Unit,0))</f>
        <v>#N/A</v>
      </c>
      <c r="AL85" s="281" t="e">
        <f t="array" aca="1" ref="AL85" ca="1">INDEX(Ref_Master_Unit_Table,MATCH($AC85,REF_To_Unit,0),MATCH('Reference - Lookup and Unit'!$A$11,Ref_From_Units,0))</f>
        <v>#N/A</v>
      </c>
      <c r="AM85" s="281" t="e">
        <f t="array" aca="1" ref="AM85" ca="1">INDEX(Ref_Master_Unit_Table,MATCH(IF(OR($G85="Fuel Use",$G85="Custom Fuel"),$O85,$L85),Ref_From_Units,0),MATCH($AD85,REF_To_Unit,0))</f>
        <v>#N/A</v>
      </c>
      <c r="AN85" s="281" t="e">
        <f t="array" aca="1" ref="AN85" ca="1">INDEX(Ref_Master_Unit_Table,MATCH($AF85,REF_To_Unit,0),MATCH('Reference - Lookup and Unit'!$A$11,Ref_From_Units,0))</f>
        <v>#N/A</v>
      </c>
      <c r="AO85" s="281" t="e">
        <f t="array" aca="1" ref="AO85" ca="1">INDEX(Ref_Master_Unit_Table,MATCH(IF(OR($G85="Fuel Use",$G85="Custom Fuel"),$O85,$L85),Ref_From_Units,0),MATCH($AD85,REF_To_Unit,0))</f>
        <v>#N/A</v>
      </c>
      <c r="AP85" s="281">
        <f t="shared" ca="1" si="91"/>
        <v>1</v>
      </c>
      <c r="AQ85" s="282">
        <f t="shared" ca="1" si="89"/>
        <v>28</v>
      </c>
      <c r="AR85" s="282">
        <f t="shared" ca="1" si="90"/>
        <v>265</v>
      </c>
      <c r="AS85" s="282">
        <f t="shared" ca="1" si="92"/>
        <v>1</v>
      </c>
      <c r="AT85" s="276" t="str">
        <f t="shared" si="93"/>
        <v>Ref_DD_vehicle_Passenger_US_Road</v>
      </c>
      <c r="AU85" s="276" t="e">
        <f t="shared" ca="1" si="17"/>
        <v>#N/A</v>
      </c>
      <c r="AV85" s="276" t="e">
        <f t="shared" ca="1" si="18"/>
        <v>#N/A</v>
      </c>
      <c r="AW85" s="276" t="e">
        <f t="shared" ca="1" si="19"/>
        <v>#N/A</v>
      </c>
      <c r="AX85" s="276" t="e">
        <f t="shared" ca="1" si="20"/>
        <v>#N/A</v>
      </c>
      <c r="AY85" s="276" t="b">
        <f t="shared" ca="1" si="21"/>
        <v>1</v>
      </c>
      <c r="AZ85" s="276" t="str">
        <f t="shared" si="22"/>
        <v/>
      </c>
      <c r="BA85" s="276" t="str">
        <f t="shared" si="23"/>
        <v/>
      </c>
      <c r="BB85" s="276" t="str">
        <f t="shared" si="94"/>
        <v/>
      </c>
      <c r="BC85" s="276" t="str">
        <f t="shared" si="95"/>
        <v/>
      </c>
      <c r="BD85" s="276" t="str">
        <f t="shared" si="96"/>
        <v/>
      </c>
      <c r="BE85" s="276" t="str">
        <f t="shared" si="97"/>
        <v/>
      </c>
      <c r="BF85" s="276" t="str">
        <f t="shared" si="28"/>
        <v/>
      </c>
      <c r="BG85" s="276" t="str">
        <f t="shared" si="29"/>
        <v/>
      </c>
      <c r="BH85" s="276" t="str">
        <f t="shared" si="98"/>
        <v/>
      </c>
      <c r="BI85" s="276" t="str">
        <f t="shared" si="99"/>
        <v/>
      </c>
      <c r="BJ85" s="276" t="str">
        <f t="shared" si="100"/>
        <v/>
      </c>
      <c r="BK85" s="276" t="str">
        <f t="shared" si="101"/>
        <v/>
      </c>
      <c r="BL85" s="276" t="str">
        <f t="shared" si="34"/>
        <v/>
      </c>
      <c r="BM85" s="283" t="str">
        <f t="shared" ca="1" si="35"/>
        <v/>
      </c>
      <c r="BN85" s="276" t="str">
        <f t="shared" si="36"/>
        <v/>
      </c>
      <c r="BO85" s="276" t="str">
        <f t="shared" si="37"/>
        <v/>
      </c>
      <c r="BP85" s="276" t="str">
        <f t="shared" si="38"/>
        <v/>
      </c>
      <c r="BQ85" s="276" t="str">
        <f t="shared" si="39"/>
        <v/>
      </c>
      <c r="BR85" s="276" t="str">
        <f t="shared" si="40"/>
        <v/>
      </c>
      <c r="BS85" s="276" t="str">
        <f t="shared" si="41"/>
        <v/>
      </c>
      <c r="BT85" s="276" t="str">
        <f t="shared" si="42"/>
        <v/>
      </c>
      <c r="BU85" s="276" t="str">
        <f t="shared" si="43"/>
        <v/>
      </c>
      <c r="BV85" s="276" t="str">
        <f t="shared" si="44"/>
        <v/>
      </c>
      <c r="BW85" s="276" t="str">
        <f t="shared" si="45"/>
        <v/>
      </c>
      <c r="BX85" s="276" t="str">
        <f t="shared" si="46"/>
        <v/>
      </c>
      <c r="BY85" s="276" t="str">
        <f t="shared" si="47"/>
        <v/>
      </c>
      <c r="BZ85" s="276" t="str">
        <f t="shared" si="48"/>
        <v/>
      </c>
      <c r="CA85" s="276" t="str">
        <f t="shared" si="49"/>
        <v/>
      </c>
      <c r="CB85" s="276" t="str">
        <f t="shared" si="50"/>
        <v/>
      </c>
      <c r="CC85" s="276" t="str">
        <f t="shared" si="51"/>
        <v/>
      </c>
      <c r="CD85" s="276" t="str">
        <f t="shared" si="52"/>
        <v/>
      </c>
      <c r="CE85" s="276" t="str">
        <f t="shared" si="53"/>
        <v/>
      </c>
      <c r="CF85" s="276" t="str">
        <f t="shared" si="54"/>
        <v/>
      </c>
      <c r="CG85" s="276" t="str">
        <f t="shared" si="55"/>
        <v/>
      </c>
      <c r="CH85" s="276" t="str">
        <f t="shared" si="56"/>
        <v/>
      </c>
      <c r="CI85" s="276" t="str">
        <f t="shared" si="57"/>
        <v/>
      </c>
      <c r="CJ85" s="276" t="str">
        <f t="shared" si="58"/>
        <v/>
      </c>
      <c r="CK85" s="276" t="str">
        <f t="shared" si="59"/>
        <v/>
      </c>
      <c r="CL85" s="276" t="str">
        <f t="shared" ca="1" si="60"/>
        <v/>
      </c>
      <c r="CM85" s="276" t="str">
        <f t="shared" si="61"/>
        <v/>
      </c>
      <c r="CN85" s="276" t="str">
        <f t="shared" si="62"/>
        <v/>
      </c>
      <c r="CO85" s="276" t="str">
        <f t="shared" si="63"/>
        <v/>
      </c>
      <c r="CP85" s="276" t="str">
        <f t="shared" si="64"/>
        <v>Ref_DD_DistanceUnit</v>
      </c>
      <c r="CQ85" s="276" t="str">
        <f t="shared" ca="1" si="102"/>
        <v/>
      </c>
      <c r="CR85" s="311">
        <f t="shared" si="66"/>
        <v>0</v>
      </c>
      <c r="CS85" s="187"/>
      <c r="CT85" s="187"/>
      <c r="CU85" s="187"/>
      <c r="CV85" s="187"/>
      <c r="CW85" s="187"/>
      <c r="CX85" s="187"/>
      <c r="CY85" s="187"/>
      <c r="CZ85" s="187"/>
      <c r="DA85" s="187"/>
      <c r="DB85" s="187"/>
      <c r="DC85" s="187"/>
      <c r="DD85" s="187"/>
      <c r="DE85" s="187"/>
      <c r="DF85" s="187"/>
      <c r="DG85" s="187"/>
      <c r="DH85" s="187"/>
      <c r="DI85" s="187"/>
      <c r="DJ85" s="187"/>
      <c r="DK85" s="187"/>
      <c r="DL85" s="187"/>
      <c r="DM85" s="199"/>
      <c r="DN85" s="199"/>
      <c r="DO85" s="313"/>
    </row>
    <row r="86" spans="1:119" s="227" customFormat="1" ht="18" hidden="1" customHeight="1">
      <c r="A86" s="187"/>
      <c r="B86" s="285"/>
      <c r="C86" s="295"/>
      <c r="D86" s="271" t="s">
        <v>77</v>
      </c>
      <c r="E86" s="271" t="s">
        <v>105</v>
      </c>
      <c r="F86" s="277"/>
      <c r="G86" s="277"/>
      <c r="H86" s="277"/>
      <c r="I86" s="278"/>
      <c r="J86" s="278"/>
      <c r="K86" s="278"/>
      <c r="L86" s="277"/>
      <c r="M86" s="277"/>
      <c r="N86" s="278"/>
      <c r="O86" s="277"/>
      <c r="P86" s="279"/>
      <c r="Q86" s="280" t="str">
        <f t="shared" ca="1" si="72"/>
        <v/>
      </c>
      <c r="R86" s="280" t="str">
        <f t="shared" ca="1" si="73"/>
        <v/>
      </c>
      <c r="S86" s="280" t="str">
        <f t="shared" ca="1" si="74"/>
        <v/>
      </c>
      <c r="T86" s="280" t="str">
        <f t="shared" ca="1" si="75"/>
        <v/>
      </c>
      <c r="U86" s="296" t="str">
        <f t="shared" ca="1" si="76"/>
        <v/>
      </c>
      <c r="V86" s="286" t="e">
        <f t="shared" ca="1" si="77"/>
        <v>#N/A</v>
      </c>
      <c r="W86" s="281" t="e">
        <f t="shared" ca="1" si="78"/>
        <v>#N/A</v>
      </c>
      <c r="X86" s="281" t="e">
        <f t="shared" ca="1" si="79"/>
        <v>#N/A</v>
      </c>
      <c r="Y86" s="281" t="e">
        <f t="shared" ca="1" si="80"/>
        <v>#N/A</v>
      </c>
      <c r="Z86" s="281" t="e">
        <f t="shared" ca="1" si="81"/>
        <v>#N/A</v>
      </c>
      <c r="AA86" s="281" t="e">
        <f t="shared" ca="1" si="82"/>
        <v>#N/A</v>
      </c>
      <c r="AB86" s="281" t="e">
        <f t="shared" ca="1" si="83"/>
        <v>#N/A</v>
      </c>
      <c r="AC86" s="281" t="e">
        <f t="shared" ca="1" si="84"/>
        <v>#N/A</v>
      </c>
      <c r="AD86" s="281" t="e">
        <f t="shared" ca="1" si="85"/>
        <v>#N/A</v>
      </c>
      <c r="AE86" s="281" t="e">
        <f t="shared" ca="1" si="86"/>
        <v>#N/A</v>
      </c>
      <c r="AF86" s="281" t="e">
        <f t="shared" ca="1" si="87"/>
        <v>#N/A</v>
      </c>
      <c r="AG86" s="281" t="e">
        <f t="shared" ca="1" si="88"/>
        <v>#N/A</v>
      </c>
      <c r="AH86" s="281" t="e">
        <f t="array" aca="1" ref="AH86" ca="1">INDEX(Ref_Master_Unit_Table,MATCH($W86,REF_To_Unit,0),MATCH('Reference - Lookup and Unit'!$A$11,Ref_From_Units,0))</f>
        <v>#N/A</v>
      </c>
      <c r="AI86" s="281" t="e">
        <f t="array" aca="1" ref="AI86" ca="1">INDEX(Ref_Master_Unit_Table,MATCH(IF(AND($D86="UK",$G86="Vehicle Distance (e.g. Road Transport)"),$L86,IF(ISBLANK($O86),$L86,$O86)),Ref_From_Units,0),MATCH($X86,REF_To_Unit,0))</f>
        <v>#N/A</v>
      </c>
      <c r="AJ86" s="281" t="e">
        <f t="array" aca="1" ref="AJ86" ca="1">INDEX(Ref_Master_Unit_Table,MATCH($Z86,REF_To_Unit,0),MATCH('Reference - Lookup and Unit'!$A$11,Ref_From_Units,0))</f>
        <v>#N/A</v>
      </c>
      <c r="AK86" s="281" t="e">
        <f t="array" aca="1" ref="AK86" ca="1">INDEX(Ref_Master_Unit_Table,MATCH(IF(AND($D86="UK",$G86="Vehicle Distance (e.g. Road Transport)"),$L86,IF(ISBLANK($O86),$L86,$O86)),Ref_From_Units,0),MATCH($AA86,REF_To_Unit,0))</f>
        <v>#N/A</v>
      </c>
      <c r="AL86" s="281" t="e">
        <f t="array" aca="1" ref="AL86" ca="1">INDEX(Ref_Master_Unit_Table,MATCH($AC86,REF_To_Unit,0),MATCH('Reference - Lookup and Unit'!$A$11,Ref_From_Units,0))</f>
        <v>#N/A</v>
      </c>
      <c r="AM86" s="281" t="e">
        <f t="array" aca="1" ref="AM86" ca="1">INDEX(Ref_Master_Unit_Table,MATCH(IF(OR($G86="Fuel Use",$G86="Custom Fuel"),$O86,$L86),Ref_From_Units,0),MATCH($AD86,REF_To_Unit,0))</f>
        <v>#N/A</v>
      </c>
      <c r="AN86" s="281" t="e">
        <f t="array" aca="1" ref="AN86" ca="1">INDEX(Ref_Master_Unit_Table,MATCH($AF86,REF_To_Unit,0),MATCH('Reference - Lookup and Unit'!$A$11,Ref_From_Units,0))</f>
        <v>#N/A</v>
      </c>
      <c r="AO86" s="281" t="e">
        <f t="array" aca="1" ref="AO86" ca="1">INDEX(Ref_Master_Unit_Table,MATCH(IF(OR($G86="Fuel Use",$G86="Custom Fuel"),$O86,$L86),Ref_From_Units,0),MATCH($AD86,REF_To_Unit,0))</f>
        <v>#N/A</v>
      </c>
      <c r="AP86" s="281">
        <f t="shared" ca="1" si="91"/>
        <v>1</v>
      </c>
      <c r="AQ86" s="282">
        <f t="shared" ca="1" si="89"/>
        <v>28</v>
      </c>
      <c r="AR86" s="282">
        <f t="shared" ca="1" si="90"/>
        <v>265</v>
      </c>
      <c r="AS86" s="282">
        <f t="shared" ca="1" si="92"/>
        <v>1</v>
      </c>
      <c r="AT86" s="276" t="str">
        <f t="shared" si="93"/>
        <v>Ref_DD_vehicle_Passenger_US_Road</v>
      </c>
      <c r="AU86" s="276" t="e">
        <f t="shared" ca="1" si="17"/>
        <v>#N/A</v>
      </c>
      <c r="AV86" s="276" t="e">
        <f t="shared" ca="1" si="18"/>
        <v>#N/A</v>
      </c>
      <c r="AW86" s="276" t="e">
        <f t="shared" ca="1" si="19"/>
        <v>#N/A</v>
      </c>
      <c r="AX86" s="276" t="e">
        <f t="shared" ca="1" si="20"/>
        <v>#N/A</v>
      </c>
      <c r="AY86" s="276" t="b">
        <f t="shared" ca="1" si="21"/>
        <v>1</v>
      </c>
      <c r="AZ86" s="276" t="str">
        <f t="shared" si="22"/>
        <v/>
      </c>
      <c r="BA86" s="276" t="str">
        <f t="shared" si="23"/>
        <v/>
      </c>
      <c r="BB86" s="276" t="str">
        <f t="shared" si="94"/>
        <v/>
      </c>
      <c r="BC86" s="276" t="str">
        <f t="shared" si="95"/>
        <v/>
      </c>
      <c r="BD86" s="276" t="str">
        <f t="shared" si="96"/>
        <v/>
      </c>
      <c r="BE86" s="276" t="str">
        <f t="shared" si="97"/>
        <v/>
      </c>
      <c r="BF86" s="276" t="str">
        <f t="shared" si="28"/>
        <v/>
      </c>
      <c r="BG86" s="276" t="str">
        <f t="shared" si="29"/>
        <v/>
      </c>
      <c r="BH86" s="276" t="str">
        <f t="shared" si="98"/>
        <v/>
      </c>
      <c r="BI86" s="276" t="str">
        <f t="shared" si="99"/>
        <v/>
      </c>
      <c r="BJ86" s="276" t="str">
        <f t="shared" si="100"/>
        <v/>
      </c>
      <c r="BK86" s="276" t="str">
        <f t="shared" si="101"/>
        <v/>
      </c>
      <c r="BL86" s="276" t="str">
        <f t="shared" si="34"/>
        <v/>
      </c>
      <c r="BM86" s="283" t="str">
        <f t="shared" ca="1" si="35"/>
        <v/>
      </c>
      <c r="BN86" s="276" t="str">
        <f t="shared" si="36"/>
        <v/>
      </c>
      <c r="BO86" s="276" t="str">
        <f t="shared" si="37"/>
        <v/>
      </c>
      <c r="BP86" s="276" t="str">
        <f t="shared" si="38"/>
        <v/>
      </c>
      <c r="BQ86" s="276" t="str">
        <f t="shared" si="39"/>
        <v/>
      </c>
      <c r="BR86" s="276" t="str">
        <f t="shared" si="40"/>
        <v/>
      </c>
      <c r="BS86" s="276" t="str">
        <f t="shared" si="41"/>
        <v/>
      </c>
      <c r="BT86" s="276" t="str">
        <f t="shared" si="42"/>
        <v/>
      </c>
      <c r="BU86" s="276" t="str">
        <f t="shared" si="43"/>
        <v/>
      </c>
      <c r="BV86" s="276" t="str">
        <f t="shared" si="44"/>
        <v/>
      </c>
      <c r="BW86" s="276" t="str">
        <f t="shared" si="45"/>
        <v/>
      </c>
      <c r="BX86" s="276" t="str">
        <f t="shared" si="46"/>
        <v/>
      </c>
      <c r="BY86" s="276" t="str">
        <f t="shared" si="47"/>
        <v/>
      </c>
      <c r="BZ86" s="276" t="str">
        <f t="shared" si="48"/>
        <v/>
      </c>
      <c r="CA86" s="276" t="str">
        <f t="shared" si="49"/>
        <v/>
      </c>
      <c r="CB86" s="276" t="str">
        <f t="shared" si="50"/>
        <v/>
      </c>
      <c r="CC86" s="276" t="str">
        <f t="shared" si="51"/>
        <v/>
      </c>
      <c r="CD86" s="276" t="str">
        <f t="shared" si="52"/>
        <v/>
      </c>
      <c r="CE86" s="276" t="str">
        <f t="shared" si="53"/>
        <v/>
      </c>
      <c r="CF86" s="276" t="str">
        <f t="shared" si="54"/>
        <v/>
      </c>
      <c r="CG86" s="276" t="str">
        <f t="shared" si="55"/>
        <v/>
      </c>
      <c r="CH86" s="276" t="str">
        <f t="shared" si="56"/>
        <v/>
      </c>
      <c r="CI86" s="276" t="str">
        <f t="shared" si="57"/>
        <v/>
      </c>
      <c r="CJ86" s="276" t="str">
        <f t="shared" si="58"/>
        <v/>
      </c>
      <c r="CK86" s="276" t="str">
        <f t="shared" si="59"/>
        <v/>
      </c>
      <c r="CL86" s="276" t="str">
        <f t="shared" ca="1" si="60"/>
        <v/>
      </c>
      <c r="CM86" s="276" t="str">
        <f t="shared" si="61"/>
        <v/>
      </c>
      <c r="CN86" s="276" t="str">
        <f t="shared" si="62"/>
        <v/>
      </c>
      <c r="CO86" s="276" t="str">
        <f t="shared" si="63"/>
        <v/>
      </c>
      <c r="CP86" s="276" t="str">
        <f t="shared" si="64"/>
        <v>Ref_DD_DistanceUnit</v>
      </c>
      <c r="CQ86" s="276" t="str">
        <f t="shared" ca="1" si="102"/>
        <v/>
      </c>
      <c r="CR86" s="311">
        <f t="shared" si="66"/>
        <v>0</v>
      </c>
      <c r="CS86" s="187"/>
      <c r="CT86" s="187"/>
      <c r="CU86" s="187"/>
      <c r="CV86" s="187"/>
      <c r="CW86" s="187"/>
      <c r="CX86" s="187"/>
      <c r="CY86" s="187"/>
      <c r="CZ86" s="187"/>
      <c r="DA86" s="187"/>
      <c r="DB86" s="187"/>
      <c r="DC86" s="187"/>
      <c r="DD86" s="187"/>
      <c r="DE86" s="187"/>
      <c r="DF86" s="187"/>
      <c r="DG86" s="187"/>
      <c r="DH86" s="187"/>
      <c r="DI86" s="187"/>
      <c r="DJ86" s="187"/>
      <c r="DK86" s="187"/>
      <c r="DL86" s="187"/>
      <c r="DM86" s="199"/>
      <c r="DN86" s="199"/>
      <c r="DO86" s="313"/>
    </row>
    <row r="87" spans="1:119" s="227" customFormat="1" ht="18" hidden="1" customHeight="1">
      <c r="A87" s="187"/>
      <c r="B87" s="285"/>
      <c r="C87" s="295"/>
      <c r="D87" s="271" t="s">
        <v>77</v>
      </c>
      <c r="E87" s="271" t="s">
        <v>105</v>
      </c>
      <c r="F87" s="277"/>
      <c r="G87" s="277"/>
      <c r="H87" s="277"/>
      <c r="I87" s="278"/>
      <c r="J87" s="278"/>
      <c r="K87" s="278"/>
      <c r="L87" s="277"/>
      <c r="M87" s="277"/>
      <c r="N87" s="278"/>
      <c r="O87" s="277"/>
      <c r="P87" s="279"/>
      <c r="Q87" s="280" t="str">
        <f t="shared" ca="1" si="72"/>
        <v/>
      </c>
      <c r="R87" s="280" t="str">
        <f t="shared" ca="1" si="73"/>
        <v/>
      </c>
      <c r="S87" s="280" t="str">
        <f t="shared" ca="1" si="74"/>
        <v/>
      </c>
      <c r="T87" s="280" t="str">
        <f t="shared" ca="1" si="75"/>
        <v/>
      </c>
      <c r="U87" s="296" t="str">
        <f t="shared" ca="1" si="76"/>
        <v/>
      </c>
      <c r="V87" s="286" t="e">
        <f t="shared" ca="1" si="77"/>
        <v>#N/A</v>
      </c>
      <c r="W87" s="281" t="e">
        <f t="shared" ca="1" si="78"/>
        <v>#N/A</v>
      </c>
      <c r="X87" s="281" t="e">
        <f t="shared" ca="1" si="79"/>
        <v>#N/A</v>
      </c>
      <c r="Y87" s="281" t="e">
        <f t="shared" ca="1" si="80"/>
        <v>#N/A</v>
      </c>
      <c r="Z87" s="281" t="e">
        <f t="shared" ca="1" si="81"/>
        <v>#N/A</v>
      </c>
      <c r="AA87" s="281" t="e">
        <f t="shared" ca="1" si="82"/>
        <v>#N/A</v>
      </c>
      <c r="AB87" s="281" t="e">
        <f t="shared" ca="1" si="83"/>
        <v>#N/A</v>
      </c>
      <c r="AC87" s="281" t="e">
        <f t="shared" ca="1" si="84"/>
        <v>#N/A</v>
      </c>
      <c r="AD87" s="281" t="e">
        <f t="shared" ca="1" si="85"/>
        <v>#N/A</v>
      </c>
      <c r="AE87" s="281" t="e">
        <f t="shared" ca="1" si="86"/>
        <v>#N/A</v>
      </c>
      <c r="AF87" s="281" t="e">
        <f t="shared" ca="1" si="87"/>
        <v>#N/A</v>
      </c>
      <c r="AG87" s="281" t="e">
        <f t="shared" ca="1" si="88"/>
        <v>#N/A</v>
      </c>
      <c r="AH87" s="281" t="e">
        <f t="array" aca="1" ref="AH87" ca="1">INDEX(Ref_Master_Unit_Table,MATCH($W87,REF_To_Unit,0),MATCH('Reference - Lookup and Unit'!$A$11,Ref_From_Units,0))</f>
        <v>#N/A</v>
      </c>
      <c r="AI87" s="281" t="e">
        <f t="array" aca="1" ref="AI87" ca="1">INDEX(Ref_Master_Unit_Table,MATCH(IF(AND($D87="UK",$G87="Vehicle Distance (e.g. Road Transport)"),$L87,IF(ISBLANK($O87),$L87,$O87)),Ref_From_Units,0),MATCH($X87,REF_To_Unit,0))</f>
        <v>#N/A</v>
      </c>
      <c r="AJ87" s="281" t="e">
        <f t="array" aca="1" ref="AJ87" ca="1">INDEX(Ref_Master_Unit_Table,MATCH($Z87,REF_To_Unit,0),MATCH('Reference - Lookup and Unit'!$A$11,Ref_From_Units,0))</f>
        <v>#N/A</v>
      </c>
      <c r="AK87" s="281" t="e">
        <f t="array" aca="1" ref="AK87" ca="1">INDEX(Ref_Master_Unit_Table,MATCH(IF(AND($D87="UK",$G87="Vehicle Distance (e.g. Road Transport)"),$L87,IF(ISBLANK($O87),$L87,$O87)),Ref_From_Units,0),MATCH($AA87,REF_To_Unit,0))</f>
        <v>#N/A</v>
      </c>
      <c r="AL87" s="281" t="e">
        <f t="array" aca="1" ref="AL87" ca="1">INDEX(Ref_Master_Unit_Table,MATCH($AC87,REF_To_Unit,0),MATCH('Reference - Lookup and Unit'!$A$11,Ref_From_Units,0))</f>
        <v>#N/A</v>
      </c>
      <c r="AM87" s="281" t="e">
        <f t="array" aca="1" ref="AM87" ca="1">INDEX(Ref_Master_Unit_Table,MATCH(IF(OR($G87="Fuel Use",$G87="Custom Fuel"),$O87,$L87),Ref_From_Units,0),MATCH($AD87,REF_To_Unit,0))</f>
        <v>#N/A</v>
      </c>
      <c r="AN87" s="281" t="e">
        <f t="array" aca="1" ref="AN87" ca="1">INDEX(Ref_Master_Unit_Table,MATCH($AF87,REF_To_Unit,0),MATCH('Reference - Lookup and Unit'!$A$11,Ref_From_Units,0))</f>
        <v>#N/A</v>
      </c>
      <c r="AO87" s="281" t="e">
        <f t="array" aca="1" ref="AO87" ca="1">INDEX(Ref_Master_Unit_Table,MATCH(IF(OR($G87="Fuel Use",$G87="Custom Fuel"),$O87,$L87),Ref_From_Units,0),MATCH($AD87,REF_To_Unit,0))</f>
        <v>#N/A</v>
      </c>
      <c r="AP87" s="281">
        <f t="shared" ca="1" si="91"/>
        <v>1</v>
      </c>
      <c r="AQ87" s="282">
        <f t="shared" ca="1" si="89"/>
        <v>28</v>
      </c>
      <c r="AR87" s="282">
        <f t="shared" ca="1" si="90"/>
        <v>265</v>
      </c>
      <c r="AS87" s="282">
        <f t="shared" ca="1" si="92"/>
        <v>1</v>
      </c>
      <c r="AT87" s="276" t="str">
        <f t="shared" si="93"/>
        <v>Ref_DD_vehicle_Passenger_US_Road</v>
      </c>
      <c r="AU87" s="276" t="e">
        <f t="shared" ca="1" si="17"/>
        <v>#N/A</v>
      </c>
      <c r="AV87" s="276" t="e">
        <f t="shared" ca="1" si="18"/>
        <v>#N/A</v>
      </c>
      <c r="AW87" s="276" t="e">
        <f t="shared" ca="1" si="19"/>
        <v>#N/A</v>
      </c>
      <c r="AX87" s="276" t="e">
        <f t="shared" ca="1" si="20"/>
        <v>#N/A</v>
      </c>
      <c r="AY87" s="276" t="b">
        <f t="shared" ca="1" si="21"/>
        <v>1</v>
      </c>
      <c r="AZ87" s="276" t="str">
        <f t="shared" si="22"/>
        <v/>
      </c>
      <c r="BA87" s="276" t="str">
        <f t="shared" si="23"/>
        <v/>
      </c>
      <c r="BB87" s="276" t="str">
        <f t="shared" si="94"/>
        <v/>
      </c>
      <c r="BC87" s="276" t="str">
        <f t="shared" si="95"/>
        <v/>
      </c>
      <c r="BD87" s="276" t="str">
        <f t="shared" si="96"/>
        <v/>
      </c>
      <c r="BE87" s="276" t="str">
        <f t="shared" si="97"/>
        <v/>
      </c>
      <c r="BF87" s="276" t="str">
        <f t="shared" si="28"/>
        <v/>
      </c>
      <c r="BG87" s="276" t="str">
        <f t="shared" si="29"/>
        <v/>
      </c>
      <c r="BH87" s="276" t="str">
        <f t="shared" si="98"/>
        <v/>
      </c>
      <c r="BI87" s="276" t="str">
        <f t="shared" si="99"/>
        <v/>
      </c>
      <c r="BJ87" s="276" t="str">
        <f t="shared" si="100"/>
        <v/>
      </c>
      <c r="BK87" s="276" t="str">
        <f t="shared" si="101"/>
        <v/>
      </c>
      <c r="BL87" s="276" t="str">
        <f t="shared" si="34"/>
        <v/>
      </c>
      <c r="BM87" s="283" t="str">
        <f t="shared" ca="1" si="35"/>
        <v/>
      </c>
      <c r="BN87" s="276" t="str">
        <f t="shared" si="36"/>
        <v/>
      </c>
      <c r="BO87" s="276" t="str">
        <f t="shared" si="37"/>
        <v/>
      </c>
      <c r="BP87" s="276" t="str">
        <f t="shared" si="38"/>
        <v/>
      </c>
      <c r="BQ87" s="276" t="str">
        <f t="shared" si="39"/>
        <v/>
      </c>
      <c r="BR87" s="276" t="str">
        <f t="shared" si="40"/>
        <v/>
      </c>
      <c r="BS87" s="276" t="str">
        <f t="shared" si="41"/>
        <v/>
      </c>
      <c r="BT87" s="276" t="str">
        <f t="shared" si="42"/>
        <v/>
      </c>
      <c r="BU87" s="276" t="str">
        <f t="shared" si="43"/>
        <v/>
      </c>
      <c r="BV87" s="276" t="str">
        <f t="shared" si="44"/>
        <v/>
      </c>
      <c r="BW87" s="276" t="str">
        <f t="shared" si="45"/>
        <v/>
      </c>
      <c r="BX87" s="276" t="str">
        <f t="shared" si="46"/>
        <v/>
      </c>
      <c r="BY87" s="276" t="str">
        <f t="shared" si="47"/>
        <v/>
      </c>
      <c r="BZ87" s="276" t="str">
        <f t="shared" si="48"/>
        <v/>
      </c>
      <c r="CA87" s="276" t="str">
        <f t="shared" si="49"/>
        <v/>
      </c>
      <c r="CB87" s="276" t="str">
        <f t="shared" si="50"/>
        <v/>
      </c>
      <c r="CC87" s="276" t="str">
        <f t="shared" si="51"/>
        <v/>
      </c>
      <c r="CD87" s="276" t="str">
        <f t="shared" si="52"/>
        <v/>
      </c>
      <c r="CE87" s="276" t="str">
        <f t="shared" si="53"/>
        <v/>
      </c>
      <c r="CF87" s="276" t="str">
        <f t="shared" si="54"/>
        <v/>
      </c>
      <c r="CG87" s="276" t="str">
        <f t="shared" si="55"/>
        <v/>
      </c>
      <c r="CH87" s="276" t="str">
        <f t="shared" si="56"/>
        <v/>
      </c>
      <c r="CI87" s="276" t="str">
        <f t="shared" si="57"/>
        <v/>
      </c>
      <c r="CJ87" s="276" t="str">
        <f t="shared" si="58"/>
        <v/>
      </c>
      <c r="CK87" s="276" t="str">
        <f t="shared" si="59"/>
        <v/>
      </c>
      <c r="CL87" s="276" t="str">
        <f t="shared" ca="1" si="60"/>
        <v/>
      </c>
      <c r="CM87" s="276" t="str">
        <f t="shared" si="61"/>
        <v/>
      </c>
      <c r="CN87" s="276" t="str">
        <f t="shared" si="62"/>
        <v/>
      </c>
      <c r="CO87" s="276" t="str">
        <f t="shared" si="63"/>
        <v/>
      </c>
      <c r="CP87" s="276" t="str">
        <f t="shared" si="64"/>
        <v>Ref_DD_DistanceUnit</v>
      </c>
      <c r="CQ87" s="276" t="str">
        <f t="shared" ca="1" si="102"/>
        <v/>
      </c>
      <c r="CR87" s="311">
        <f t="shared" si="66"/>
        <v>0</v>
      </c>
      <c r="CS87" s="187"/>
      <c r="CT87" s="187"/>
      <c r="CU87" s="187"/>
      <c r="CV87" s="187"/>
      <c r="CW87" s="187"/>
      <c r="CX87" s="187"/>
      <c r="CY87" s="187"/>
      <c r="CZ87" s="187"/>
      <c r="DA87" s="187"/>
      <c r="DB87" s="187"/>
      <c r="DC87" s="187"/>
      <c r="DD87" s="187"/>
      <c r="DE87" s="187"/>
      <c r="DF87" s="187"/>
      <c r="DG87" s="187"/>
      <c r="DH87" s="187"/>
      <c r="DI87" s="187"/>
      <c r="DJ87" s="187"/>
      <c r="DK87" s="187"/>
      <c r="DL87" s="187"/>
      <c r="DM87" s="199"/>
      <c r="DN87" s="199"/>
      <c r="DO87" s="313"/>
    </row>
    <row r="88" spans="1:119" s="227" customFormat="1" ht="18" hidden="1" customHeight="1">
      <c r="A88" s="187"/>
      <c r="B88" s="285"/>
      <c r="C88" s="295"/>
      <c r="D88" s="271" t="s">
        <v>77</v>
      </c>
      <c r="E88" s="271" t="s">
        <v>105</v>
      </c>
      <c r="F88" s="277"/>
      <c r="G88" s="277"/>
      <c r="H88" s="277"/>
      <c r="I88" s="278"/>
      <c r="J88" s="278"/>
      <c r="K88" s="278"/>
      <c r="L88" s="277"/>
      <c r="M88" s="277"/>
      <c r="N88" s="278"/>
      <c r="O88" s="277"/>
      <c r="P88" s="279"/>
      <c r="Q88" s="280" t="str">
        <f t="shared" ca="1" si="72"/>
        <v/>
      </c>
      <c r="R88" s="280" t="str">
        <f t="shared" ca="1" si="73"/>
        <v/>
      </c>
      <c r="S88" s="280" t="str">
        <f t="shared" ca="1" si="74"/>
        <v/>
      </c>
      <c r="T88" s="280" t="str">
        <f t="shared" ca="1" si="75"/>
        <v/>
      </c>
      <c r="U88" s="296" t="str">
        <f t="shared" ca="1" si="76"/>
        <v/>
      </c>
      <c r="V88" s="286" t="e">
        <f t="shared" ca="1" si="77"/>
        <v>#N/A</v>
      </c>
      <c r="W88" s="281" t="e">
        <f t="shared" ca="1" si="78"/>
        <v>#N/A</v>
      </c>
      <c r="X88" s="281" t="e">
        <f t="shared" ca="1" si="79"/>
        <v>#N/A</v>
      </c>
      <c r="Y88" s="281" t="e">
        <f t="shared" ca="1" si="80"/>
        <v>#N/A</v>
      </c>
      <c r="Z88" s="281" t="e">
        <f t="shared" ca="1" si="81"/>
        <v>#N/A</v>
      </c>
      <c r="AA88" s="281" t="e">
        <f t="shared" ca="1" si="82"/>
        <v>#N/A</v>
      </c>
      <c r="AB88" s="281" t="e">
        <f t="shared" ca="1" si="83"/>
        <v>#N/A</v>
      </c>
      <c r="AC88" s="281" t="e">
        <f t="shared" ca="1" si="84"/>
        <v>#N/A</v>
      </c>
      <c r="AD88" s="281" t="e">
        <f t="shared" ca="1" si="85"/>
        <v>#N/A</v>
      </c>
      <c r="AE88" s="281" t="e">
        <f t="shared" ca="1" si="86"/>
        <v>#N/A</v>
      </c>
      <c r="AF88" s="281" t="e">
        <f t="shared" ca="1" si="87"/>
        <v>#N/A</v>
      </c>
      <c r="AG88" s="281" t="e">
        <f t="shared" ca="1" si="88"/>
        <v>#N/A</v>
      </c>
      <c r="AH88" s="281" t="e">
        <f t="array" aca="1" ref="AH88" ca="1">INDEX(Ref_Master_Unit_Table,MATCH($W88,REF_To_Unit,0),MATCH('Reference - Lookup and Unit'!$A$11,Ref_From_Units,0))</f>
        <v>#N/A</v>
      </c>
      <c r="AI88" s="281" t="e">
        <f t="array" aca="1" ref="AI88" ca="1">INDEX(Ref_Master_Unit_Table,MATCH(IF(AND($D88="UK",$G88="Vehicle Distance (e.g. Road Transport)"),$L88,IF(ISBLANK($O88),$L88,$O88)),Ref_From_Units,0),MATCH($X88,REF_To_Unit,0))</f>
        <v>#N/A</v>
      </c>
      <c r="AJ88" s="281" t="e">
        <f t="array" aca="1" ref="AJ88" ca="1">INDEX(Ref_Master_Unit_Table,MATCH($Z88,REF_To_Unit,0),MATCH('Reference - Lookup and Unit'!$A$11,Ref_From_Units,0))</f>
        <v>#N/A</v>
      </c>
      <c r="AK88" s="281" t="e">
        <f t="array" aca="1" ref="AK88" ca="1">INDEX(Ref_Master_Unit_Table,MATCH(IF(AND($D88="UK",$G88="Vehicle Distance (e.g. Road Transport)"),$L88,IF(ISBLANK($O88),$L88,$O88)),Ref_From_Units,0),MATCH($AA88,REF_To_Unit,0))</f>
        <v>#N/A</v>
      </c>
      <c r="AL88" s="281" t="e">
        <f t="array" aca="1" ref="AL88" ca="1">INDEX(Ref_Master_Unit_Table,MATCH($AC88,REF_To_Unit,0),MATCH('Reference - Lookup and Unit'!$A$11,Ref_From_Units,0))</f>
        <v>#N/A</v>
      </c>
      <c r="AM88" s="281" t="e">
        <f t="array" aca="1" ref="AM88" ca="1">INDEX(Ref_Master_Unit_Table,MATCH(IF(OR($G88="Fuel Use",$G88="Custom Fuel"),$O88,$L88),Ref_From_Units,0),MATCH($AD88,REF_To_Unit,0))</f>
        <v>#N/A</v>
      </c>
      <c r="AN88" s="281" t="e">
        <f t="array" aca="1" ref="AN88" ca="1">INDEX(Ref_Master_Unit_Table,MATCH($AF88,REF_To_Unit,0),MATCH('Reference - Lookup and Unit'!$A$11,Ref_From_Units,0))</f>
        <v>#N/A</v>
      </c>
      <c r="AO88" s="281" t="e">
        <f t="array" aca="1" ref="AO88" ca="1">INDEX(Ref_Master_Unit_Table,MATCH(IF(OR($G88="Fuel Use",$G88="Custom Fuel"),$O88,$L88),Ref_From_Units,0),MATCH($AD88,REF_To_Unit,0))</f>
        <v>#N/A</v>
      </c>
      <c r="AP88" s="281">
        <f t="shared" ca="1" si="91"/>
        <v>1</v>
      </c>
      <c r="AQ88" s="282">
        <f t="shared" ca="1" si="89"/>
        <v>28</v>
      </c>
      <c r="AR88" s="282">
        <f t="shared" ca="1" si="90"/>
        <v>265</v>
      </c>
      <c r="AS88" s="282">
        <f t="shared" ca="1" si="92"/>
        <v>1</v>
      </c>
      <c r="AT88" s="276" t="str">
        <f t="shared" si="93"/>
        <v>Ref_DD_vehicle_Passenger_US_Road</v>
      </c>
      <c r="AU88" s="276" t="e">
        <f t="shared" ca="1" si="17"/>
        <v>#N/A</v>
      </c>
      <c r="AV88" s="276" t="e">
        <f t="shared" ca="1" si="18"/>
        <v>#N/A</v>
      </c>
      <c r="AW88" s="276" t="e">
        <f t="shared" ca="1" si="19"/>
        <v>#N/A</v>
      </c>
      <c r="AX88" s="276" t="e">
        <f t="shared" ca="1" si="20"/>
        <v>#N/A</v>
      </c>
      <c r="AY88" s="276" t="b">
        <f t="shared" ca="1" si="21"/>
        <v>1</v>
      </c>
      <c r="AZ88" s="276" t="str">
        <f t="shared" si="22"/>
        <v/>
      </c>
      <c r="BA88" s="276" t="str">
        <f t="shared" si="23"/>
        <v/>
      </c>
      <c r="BB88" s="276" t="str">
        <f t="shared" si="94"/>
        <v/>
      </c>
      <c r="BC88" s="276" t="str">
        <f t="shared" si="95"/>
        <v/>
      </c>
      <c r="BD88" s="276" t="str">
        <f t="shared" si="96"/>
        <v/>
      </c>
      <c r="BE88" s="276" t="str">
        <f t="shared" si="97"/>
        <v/>
      </c>
      <c r="BF88" s="276" t="str">
        <f t="shared" si="28"/>
        <v/>
      </c>
      <c r="BG88" s="276" t="str">
        <f t="shared" si="29"/>
        <v/>
      </c>
      <c r="BH88" s="276" t="str">
        <f t="shared" si="98"/>
        <v/>
      </c>
      <c r="BI88" s="276" t="str">
        <f t="shared" si="99"/>
        <v/>
      </c>
      <c r="BJ88" s="276" t="str">
        <f t="shared" si="100"/>
        <v/>
      </c>
      <c r="BK88" s="276" t="str">
        <f t="shared" si="101"/>
        <v/>
      </c>
      <c r="BL88" s="276" t="str">
        <f t="shared" si="34"/>
        <v/>
      </c>
      <c r="BM88" s="283" t="str">
        <f t="shared" ca="1" si="35"/>
        <v/>
      </c>
      <c r="BN88" s="276" t="str">
        <f t="shared" si="36"/>
        <v/>
      </c>
      <c r="BO88" s="276" t="str">
        <f t="shared" si="37"/>
        <v/>
      </c>
      <c r="BP88" s="276" t="str">
        <f t="shared" si="38"/>
        <v/>
      </c>
      <c r="BQ88" s="276" t="str">
        <f t="shared" si="39"/>
        <v/>
      </c>
      <c r="BR88" s="276" t="str">
        <f t="shared" si="40"/>
        <v/>
      </c>
      <c r="BS88" s="276" t="str">
        <f t="shared" si="41"/>
        <v/>
      </c>
      <c r="BT88" s="276" t="str">
        <f t="shared" si="42"/>
        <v/>
      </c>
      <c r="BU88" s="276" t="str">
        <f t="shared" si="43"/>
        <v/>
      </c>
      <c r="BV88" s="276" t="str">
        <f t="shared" si="44"/>
        <v/>
      </c>
      <c r="BW88" s="276" t="str">
        <f t="shared" si="45"/>
        <v/>
      </c>
      <c r="BX88" s="276" t="str">
        <f t="shared" si="46"/>
        <v/>
      </c>
      <c r="BY88" s="276" t="str">
        <f t="shared" si="47"/>
        <v/>
      </c>
      <c r="BZ88" s="276" t="str">
        <f t="shared" si="48"/>
        <v/>
      </c>
      <c r="CA88" s="276" t="str">
        <f t="shared" si="49"/>
        <v/>
      </c>
      <c r="CB88" s="276" t="str">
        <f t="shared" si="50"/>
        <v/>
      </c>
      <c r="CC88" s="276" t="str">
        <f t="shared" si="51"/>
        <v/>
      </c>
      <c r="CD88" s="276" t="str">
        <f t="shared" si="52"/>
        <v/>
      </c>
      <c r="CE88" s="276" t="str">
        <f t="shared" si="53"/>
        <v/>
      </c>
      <c r="CF88" s="276" t="str">
        <f t="shared" si="54"/>
        <v/>
      </c>
      <c r="CG88" s="276" t="str">
        <f t="shared" si="55"/>
        <v/>
      </c>
      <c r="CH88" s="276" t="str">
        <f t="shared" si="56"/>
        <v/>
      </c>
      <c r="CI88" s="276" t="str">
        <f t="shared" si="57"/>
        <v/>
      </c>
      <c r="CJ88" s="276" t="str">
        <f t="shared" si="58"/>
        <v/>
      </c>
      <c r="CK88" s="276" t="str">
        <f t="shared" si="59"/>
        <v/>
      </c>
      <c r="CL88" s="276" t="str">
        <f t="shared" ca="1" si="60"/>
        <v/>
      </c>
      <c r="CM88" s="276" t="str">
        <f t="shared" si="61"/>
        <v/>
      </c>
      <c r="CN88" s="276" t="str">
        <f t="shared" si="62"/>
        <v/>
      </c>
      <c r="CO88" s="276" t="str">
        <f t="shared" si="63"/>
        <v/>
      </c>
      <c r="CP88" s="276" t="str">
        <f t="shared" si="64"/>
        <v>Ref_DD_DistanceUnit</v>
      </c>
      <c r="CQ88" s="276" t="str">
        <f t="shared" ca="1" si="102"/>
        <v/>
      </c>
      <c r="CR88" s="311">
        <f t="shared" si="66"/>
        <v>0</v>
      </c>
      <c r="CS88" s="187"/>
      <c r="CT88" s="187"/>
      <c r="CU88" s="187"/>
      <c r="CV88" s="187"/>
      <c r="CW88" s="187"/>
      <c r="CX88" s="187"/>
      <c r="CY88" s="187"/>
      <c r="CZ88" s="187"/>
      <c r="DA88" s="187"/>
      <c r="DB88" s="187"/>
      <c r="DC88" s="187"/>
      <c r="DD88" s="187"/>
      <c r="DE88" s="187"/>
      <c r="DF88" s="187"/>
      <c r="DG88" s="187"/>
      <c r="DH88" s="187"/>
      <c r="DI88" s="187"/>
      <c r="DJ88" s="187"/>
      <c r="DK88" s="187"/>
      <c r="DL88" s="187"/>
      <c r="DM88" s="199"/>
      <c r="DN88" s="199"/>
      <c r="DO88" s="313"/>
    </row>
    <row r="89" spans="1:119" s="227" customFormat="1" ht="18" hidden="1" customHeight="1">
      <c r="A89" s="187"/>
      <c r="B89" s="285"/>
      <c r="C89" s="295"/>
      <c r="D89" s="271" t="s">
        <v>77</v>
      </c>
      <c r="E89" s="271" t="s">
        <v>105</v>
      </c>
      <c r="F89" s="277"/>
      <c r="G89" s="277"/>
      <c r="H89" s="277"/>
      <c r="I89" s="278"/>
      <c r="J89" s="278"/>
      <c r="K89" s="278"/>
      <c r="L89" s="277"/>
      <c r="M89" s="277"/>
      <c r="N89" s="278"/>
      <c r="O89" s="277"/>
      <c r="P89" s="279"/>
      <c r="Q89" s="280" t="str">
        <f t="shared" ca="1" si="72"/>
        <v/>
      </c>
      <c r="R89" s="280" t="str">
        <f t="shared" ca="1" si="73"/>
        <v/>
      </c>
      <c r="S89" s="280" t="str">
        <f t="shared" ca="1" si="74"/>
        <v/>
      </c>
      <c r="T89" s="280" t="str">
        <f t="shared" ca="1" si="75"/>
        <v/>
      </c>
      <c r="U89" s="296" t="str">
        <f t="shared" ca="1" si="76"/>
        <v/>
      </c>
      <c r="V89" s="286" t="e">
        <f t="shared" ca="1" si="77"/>
        <v>#N/A</v>
      </c>
      <c r="W89" s="281" t="e">
        <f t="shared" ca="1" si="78"/>
        <v>#N/A</v>
      </c>
      <c r="X89" s="281" t="e">
        <f t="shared" ca="1" si="79"/>
        <v>#N/A</v>
      </c>
      <c r="Y89" s="281" t="e">
        <f t="shared" ca="1" si="80"/>
        <v>#N/A</v>
      </c>
      <c r="Z89" s="281" t="e">
        <f t="shared" ca="1" si="81"/>
        <v>#N/A</v>
      </c>
      <c r="AA89" s="281" t="e">
        <f t="shared" ca="1" si="82"/>
        <v>#N/A</v>
      </c>
      <c r="AB89" s="281" t="e">
        <f t="shared" ca="1" si="83"/>
        <v>#N/A</v>
      </c>
      <c r="AC89" s="281" t="e">
        <f t="shared" ca="1" si="84"/>
        <v>#N/A</v>
      </c>
      <c r="AD89" s="281" t="e">
        <f t="shared" ca="1" si="85"/>
        <v>#N/A</v>
      </c>
      <c r="AE89" s="281" t="e">
        <f t="shared" ca="1" si="86"/>
        <v>#N/A</v>
      </c>
      <c r="AF89" s="281" t="e">
        <f t="shared" ca="1" si="87"/>
        <v>#N/A</v>
      </c>
      <c r="AG89" s="281" t="e">
        <f t="shared" ca="1" si="88"/>
        <v>#N/A</v>
      </c>
      <c r="AH89" s="281" t="e">
        <f t="array" aca="1" ref="AH89" ca="1">INDEX(Ref_Master_Unit_Table,MATCH($W89,REF_To_Unit,0),MATCH('Reference - Lookup and Unit'!$A$11,Ref_From_Units,0))</f>
        <v>#N/A</v>
      </c>
      <c r="AI89" s="281" t="e">
        <f t="array" aca="1" ref="AI89" ca="1">INDEX(Ref_Master_Unit_Table,MATCH(IF(AND($D89="UK",$G89="Vehicle Distance (e.g. Road Transport)"),$L89,IF(ISBLANK($O89),$L89,$O89)),Ref_From_Units,0),MATCH($X89,REF_To_Unit,0))</f>
        <v>#N/A</v>
      </c>
      <c r="AJ89" s="281" t="e">
        <f t="array" aca="1" ref="AJ89" ca="1">INDEX(Ref_Master_Unit_Table,MATCH($Z89,REF_To_Unit,0),MATCH('Reference - Lookup and Unit'!$A$11,Ref_From_Units,0))</f>
        <v>#N/A</v>
      </c>
      <c r="AK89" s="281" t="e">
        <f t="array" aca="1" ref="AK89" ca="1">INDEX(Ref_Master_Unit_Table,MATCH(IF(AND($D89="UK",$G89="Vehicle Distance (e.g. Road Transport)"),$L89,IF(ISBLANK($O89),$L89,$O89)),Ref_From_Units,0),MATCH($AA89,REF_To_Unit,0))</f>
        <v>#N/A</v>
      </c>
      <c r="AL89" s="281" t="e">
        <f t="array" aca="1" ref="AL89" ca="1">INDEX(Ref_Master_Unit_Table,MATCH($AC89,REF_To_Unit,0),MATCH('Reference - Lookup and Unit'!$A$11,Ref_From_Units,0))</f>
        <v>#N/A</v>
      </c>
      <c r="AM89" s="281" t="e">
        <f t="array" aca="1" ref="AM89" ca="1">INDEX(Ref_Master_Unit_Table,MATCH(IF(OR($G89="Fuel Use",$G89="Custom Fuel"),$O89,$L89),Ref_From_Units,0),MATCH($AD89,REF_To_Unit,0))</f>
        <v>#N/A</v>
      </c>
      <c r="AN89" s="281" t="e">
        <f t="array" aca="1" ref="AN89" ca="1">INDEX(Ref_Master_Unit_Table,MATCH($AF89,REF_To_Unit,0),MATCH('Reference - Lookup and Unit'!$A$11,Ref_From_Units,0))</f>
        <v>#N/A</v>
      </c>
      <c r="AO89" s="281" t="e">
        <f t="array" aca="1" ref="AO89" ca="1">INDEX(Ref_Master_Unit_Table,MATCH(IF(OR($G89="Fuel Use",$G89="Custom Fuel"),$O89,$L89),Ref_From_Units,0),MATCH($AD89,REF_To_Unit,0))</f>
        <v>#N/A</v>
      </c>
      <c r="AP89" s="281">
        <f t="shared" ca="1" si="91"/>
        <v>1</v>
      </c>
      <c r="AQ89" s="282">
        <f t="shared" ca="1" si="89"/>
        <v>28</v>
      </c>
      <c r="AR89" s="282">
        <f t="shared" ca="1" si="90"/>
        <v>265</v>
      </c>
      <c r="AS89" s="282">
        <f t="shared" ca="1" si="92"/>
        <v>1</v>
      </c>
      <c r="AT89" s="276" t="str">
        <f t="shared" si="93"/>
        <v>Ref_DD_vehicle_Passenger_US_Road</v>
      </c>
      <c r="AU89" s="276" t="e">
        <f t="shared" ca="1" si="17"/>
        <v>#N/A</v>
      </c>
      <c r="AV89" s="276" t="e">
        <f t="shared" ca="1" si="18"/>
        <v>#N/A</v>
      </c>
      <c r="AW89" s="276" t="e">
        <f t="shared" ca="1" si="19"/>
        <v>#N/A</v>
      </c>
      <c r="AX89" s="276" t="e">
        <f t="shared" ca="1" si="20"/>
        <v>#N/A</v>
      </c>
      <c r="AY89" s="276" t="b">
        <f t="shared" ca="1" si="21"/>
        <v>1</v>
      </c>
      <c r="AZ89" s="276" t="str">
        <f t="shared" si="22"/>
        <v/>
      </c>
      <c r="BA89" s="276" t="str">
        <f t="shared" si="23"/>
        <v/>
      </c>
      <c r="BB89" s="276" t="str">
        <f t="shared" si="94"/>
        <v/>
      </c>
      <c r="BC89" s="276" t="str">
        <f t="shared" si="95"/>
        <v/>
      </c>
      <c r="BD89" s="276" t="str">
        <f t="shared" si="96"/>
        <v/>
      </c>
      <c r="BE89" s="276" t="str">
        <f t="shared" si="97"/>
        <v/>
      </c>
      <c r="BF89" s="276" t="str">
        <f t="shared" si="28"/>
        <v/>
      </c>
      <c r="BG89" s="276" t="str">
        <f t="shared" si="29"/>
        <v/>
      </c>
      <c r="BH89" s="276" t="str">
        <f t="shared" si="98"/>
        <v/>
      </c>
      <c r="BI89" s="276" t="str">
        <f t="shared" si="99"/>
        <v/>
      </c>
      <c r="BJ89" s="276" t="str">
        <f t="shared" si="100"/>
        <v/>
      </c>
      <c r="BK89" s="276" t="str">
        <f t="shared" si="101"/>
        <v/>
      </c>
      <c r="BL89" s="276" t="str">
        <f t="shared" si="34"/>
        <v/>
      </c>
      <c r="BM89" s="283" t="str">
        <f t="shared" ca="1" si="35"/>
        <v/>
      </c>
      <c r="BN89" s="276" t="str">
        <f t="shared" si="36"/>
        <v/>
      </c>
      <c r="BO89" s="276" t="str">
        <f t="shared" si="37"/>
        <v/>
      </c>
      <c r="BP89" s="276" t="str">
        <f t="shared" si="38"/>
        <v/>
      </c>
      <c r="BQ89" s="276" t="str">
        <f t="shared" si="39"/>
        <v/>
      </c>
      <c r="BR89" s="276" t="str">
        <f t="shared" si="40"/>
        <v/>
      </c>
      <c r="BS89" s="276" t="str">
        <f t="shared" si="41"/>
        <v/>
      </c>
      <c r="BT89" s="276" t="str">
        <f t="shared" si="42"/>
        <v/>
      </c>
      <c r="BU89" s="276" t="str">
        <f t="shared" si="43"/>
        <v/>
      </c>
      <c r="BV89" s="276" t="str">
        <f t="shared" si="44"/>
        <v/>
      </c>
      <c r="BW89" s="276" t="str">
        <f t="shared" si="45"/>
        <v/>
      </c>
      <c r="BX89" s="276" t="str">
        <f t="shared" si="46"/>
        <v/>
      </c>
      <c r="BY89" s="276" t="str">
        <f t="shared" si="47"/>
        <v/>
      </c>
      <c r="BZ89" s="276" t="str">
        <f t="shared" si="48"/>
        <v/>
      </c>
      <c r="CA89" s="276" t="str">
        <f t="shared" si="49"/>
        <v/>
      </c>
      <c r="CB89" s="276" t="str">
        <f t="shared" si="50"/>
        <v/>
      </c>
      <c r="CC89" s="276" t="str">
        <f t="shared" si="51"/>
        <v/>
      </c>
      <c r="CD89" s="276" t="str">
        <f t="shared" si="52"/>
        <v/>
      </c>
      <c r="CE89" s="276" t="str">
        <f t="shared" si="53"/>
        <v/>
      </c>
      <c r="CF89" s="276" t="str">
        <f t="shared" si="54"/>
        <v/>
      </c>
      <c r="CG89" s="276" t="str">
        <f t="shared" si="55"/>
        <v/>
      </c>
      <c r="CH89" s="276" t="str">
        <f t="shared" si="56"/>
        <v/>
      </c>
      <c r="CI89" s="276" t="str">
        <f t="shared" si="57"/>
        <v/>
      </c>
      <c r="CJ89" s="276" t="str">
        <f t="shared" si="58"/>
        <v/>
      </c>
      <c r="CK89" s="276" t="str">
        <f t="shared" si="59"/>
        <v/>
      </c>
      <c r="CL89" s="276" t="str">
        <f t="shared" ca="1" si="60"/>
        <v/>
      </c>
      <c r="CM89" s="276" t="str">
        <f t="shared" si="61"/>
        <v/>
      </c>
      <c r="CN89" s="276" t="str">
        <f t="shared" si="62"/>
        <v/>
      </c>
      <c r="CO89" s="276" t="str">
        <f t="shared" si="63"/>
        <v/>
      </c>
      <c r="CP89" s="276" t="str">
        <f t="shared" si="64"/>
        <v>Ref_DD_DistanceUnit</v>
      </c>
      <c r="CQ89" s="276" t="str">
        <f t="shared" ca="1" si="102"/>
        <v/>
      </c>
      <c r="CR89" s="311">
        <f t="shared" si="66"/>
        <v>0</v>
      </c>
      <c r="CS89" s="187"/>
      <c r="CT89" s="187"/>
      <c r="CU89" s="187"/>
      <c r="CV89" s="187"/>
      <c r="CW89" s="187"/>
      <c r="CX89" s="187"/>
      <c r="CY89" s="187"/>
      <c r="CZ89" s="187"/>
      <c r="DA89" s="187"/>
      <c r="DB89" s="187"/>
      <c r="DC89" s="187"/>
      <c r="DD89" s="187"/>
      <c r="DE89" s="187"/>
      <c r="DF89" s="187"/>
      <c r="DG89" s="187"/>
      <c r="DH89" s="187"/>
      <c r="DI89" s="187"/>
      <c r="DJ89" s="187"/>
      <c r="DK89" s="187"/>
      <c r="DL89" s="187"/>
      <c r="DM89" s="199"/>
      <c r="DN89" s="199"/>
      <c r="DO89" s="313"/>
    </row>
    <row r="90" spans="1:119" s="227" customFormat="1" ht="18" hidden="1" customHeight="1">
      <c r="A90" s="187"/>
      <c r="B90" s="285"/>
      <c r="C90" s="295"/>
      <c r="D90" s="271" t="s">
        <v>77</v>
      </c>
      <c r="E90" s="271" t="s">
        <v>105</v>
      </c>
      <c r="F90" s="277"/>
      <c r="G90" s="277"/>
      <c r="H90" s="277"/>
      <c r="I90" s="278"/>
      <c r="J90" s="278"/>
      <c r="K90" s="278"/>
      <c r="L90" s="277"/>
      <c r="M90" s="277"/>
      <c r="N90" s="278"/>
      <c r="O90" s="277"/>
      <c r="P90" s="279"/>
      <c r="Q90" s="280" t="str">
        <f t="shared" ca="1" si="72"/>
        <v/>
      </c>
      <c r="R90" s="280" t="str">
        <f t="shared" ca="1" si="73"/>
        <v/>
      </c>
      <c r="S90" s="280" t="str">
        <f t="shared" ca="1" si="74"/>
        <v/>
      </c>
      <c r="T90" s="280" t="str">
        <f t="shared" ca="1" si="75"/>
        <v/>
      </c>
      <c r="U90" s="296" t="str">
        <f t="shared" ca="1" si="76"/>
        <v/>
      </c>
      <c r="V90" s="286" t="e">
        <f t="shared" ca="1" si="77"/>
        <v>#N/A</v>
      </c>
      <c r="W90" s="281" t="e">
        <f t="shared" ca="1" si="78"/>
        <v>#N/A</v>
      </c>
      <c r="X90" s="281" t="e">
        <f t="shared" ca="1" si="79"/>
        <v>#N/A</v>
      </c>
      <c r="Y90" s="281" t="e">
        <f t="shared" ca="1" si="80"/>
        <v>#N/A</v>
      </c>
      <c r="Z90" s="281" t="e">
        <f t="shared" ca="1" si="81"/>
        <v>#N/A</v>
      </c>
      <c r="AA90" s="281" t="e">
        <f t="shared" ca="1" si="82"/>
        <v>#N/A</v>
      </c>
      <c r="AB90" s="281" t="e">
        <f t="shared" ca="1" si="83"/>
        <v>#N/A</v>
      </c>
      <c r="AC90" s="281" t="e">
        <f t="shared" ca="1" si="84"/>
        <v>#N/A</v>
      </c>
      <c r="AD90" s="281" t="e">
        <f t="shared" ca="1" si="85"/>
        <v>#N/A</v>
      </c>
      <c r="AE90" s="281" t="e">
        <f t="shared" ca="1" si="86"/>
        <v>#N/A</v>
      </c>
      <c r="AF90" s="281" t="e">
        <f t="shared" ca="1" si="87"/>
        <v>#N/A</v>
      </c>
      <c r="AG90" s="281" t="e">
        <f t="shared" ca="1" si="88"/>
        <v>#N/A</v>
      </c>
      <c r="AH90" s="281" t="e">
        <f t="array" aca="1" ref="AH90" ca="1">INDEX(Ref_Master_Unit_Table,MATCH($W90,REF_To_Unit,0),MATCH('Reference - Lookup and Unit'!$A$11,Ref_From_Units,0))</f>
        <v>#N/A</v>
      </c>
      <c r="AI90" s="281" t="e">
        <f t="array" aca="1" ref="AI90" ca="1">INDEX(Ref_Master_Unit_Table,MATCH(IF(AND($D90="UK",$G90="Vehicle Distance (e.g. Road Transport)"),$L90,IF(ISBLANK($O90),$L90,$O90)),Ref_From_Units,0),MATCH($X90,REF_To_Unit,0))</f>
        <v>#N/A</v>
      </c>
      <c r="AJ90" s="281" t="e">
        <f t="array" aca="1" ref="AJ90" ca="1">INDEX(Ref_Master_Unit_Table,MATCH($Z90,REF_To_Unit,0),MATCH('Reference - Lookup and Unit'!$A$11,Ref_From_Units,0))</f>
        <v>#N/A</v>
      </c>
      <c r="AK90" s="281" t="e">
        <f t="array" aca="1" ref="AK90" ca="1">INDEX(Ref_Master_Unit_Table,MATCH(IF(AND($D90="UK",$G90="Vehicle Distance (e.g. Road Transport)"),$L90,IF(ISBLANK($O90),$L90,$O90)),Ref_From_Units,0),MATCH($AA90,REF_To_Unit,0))</f>
        <v>#N/A</v>
      </c>
      <c r="AL90" s="281" t="e">
        <f t="array" aca="1" ref="AL90" ca="1">INDEX(Ref_Master_Unit_Table,MATCH($AC90,REF_To_Unit,0),MATCH('Reference - Lookup and Unit'!$A$11,Ref_From_Units,0))</f>
        <v>#N/A</v>
      </c>
      <c r="AM90" s="281" t="e">
        <f t="array" aca="1" ref="AM90" ca="1">INDEX(Ref_Master_Unit_Table,MATCH(IF(OR($G90="Fuel Use",$G90="Custom Fuel"),$O90,$L90),Ref_From_Units,0),MATCH($AD90,REF_To_Unit,0))</f>
        <v>#N/A</v>
      </c>
      <c r="AN90" s="281" t="e">
        <f t="array" aca="1" ref="AN90" ca="1">INDEX(Ref_Master_Unit_Table,MATCH($AF90,REF_To_Unit,0),MATCH('Reference - Lookup and Unit'!$A$11,Ref_From_Units,0))</f>
        <v>#N/A</v>
      </c>
      <c r="AO90" s="281" t="e">
        <f t="array" aca="1" ref="AO90" ca="1">INDEX(Ref_Master_Unit_Table,MATCH(IF(OR($G90="Fuel Use",$G90="Custom Fuel"),$O90,$L90),Ref_From_Units,0),MATCH($AD90,REF_To_Unit,0))</f>
        <v>#N/A</v>
      </c>
      <c r="AP90" s="281">
        <f t="shared" ca="1" si="91"/>
        <v>1</v>
      </c>
      <c r="AQ90" s="282">
        <f t="shared" ca="1" si="89"/>
        <v>28</v>
      </c>
      <c r="AR90" s="282">
        <f t="shared" ca="1" si="90"/>
        <v>265</v>
      </c>
      <c r="AS90" s="282">
        <f t="shared" ca="1" si="92"/>
        <v>1</v>
      </c>
      <c r="AT90" s="276" t="str">
        <f t="shared" si="93"/>
        <v>Ref_DD_vehicle_Passenger_US_Road</v>
      </c>
      <c r="AU90" s="276" t="e">
        <f t="shared" ca="1" si="17"/>
        <v>#N/A</v>
      </c>
      <c r="AV90" s="276" t="e">
        <f t="shared" ca="1" si="18"/>
        <v>#N/A</v>
      </c>
      <c r="AW90" s="276" t="e">
        <f t="shared" ca="1" si="19"/>
        <v>#N/A</v>
      </c>
      <c r="AX90" s="276" t="e">
        <f t="shared" ca="1" si="20"/>
        <v>#N/A</v>
      </c>
      <c r="AY90" s="276" t="b">
        <f t="shared" ca="1" si="21"/>
        <v>1</v>
      </c>
      <c r="AZ90" s="276" t="str">
        <f t="shared" si="22"/>
        <v/>
      </c>
      <c r="BA90" s="276" t="str">
        <f t="shared" si="23"/>
        <v/>
      </c>
      <c r="BB90" s="276" t="str">
        <f t="shared" si="94"/>
        <v/>
      </c>
      <c r="BC90" s="276" t="str">
        <f t="shared" si="95"/>
        <v/>
      </c>
      <c r="BD90" s="276" t="str">
        <f t="shared" si="96"/>
        <v/>
      </c>
      <c r="BE90" s="276" t="str">
        <f t="shared" si="97"/>
        <v/>
      </c>
      <c r="BF90" s="276" t="str">
        <f t="shared" si="28"/>
        <v/>
      </c>
      <c r="BG90" s="276" t="str">
        <f t="shared" si="29"/>
        <v/>
      </c>
      <c r="BH90" s="276" t="str">
        <f t="shared" si="98"/>
        <v/>
      </c>
      <c r="BI90" s="276" t="str">
        <f t="shared" si="99"/>
        <v/>
      </c>
      <c r="BJ90" s="276" t="str">
        <f t="shared" si="100"/>
        <v/>
      </c>
      <c r="BK90" s="276" t="str">
        <f t="shared" si="101"/>
        <v/>
      </c>
      <c r="BL90" s="276" t="str">
        <f t="shared" si="34"/>
        <v/>
      </c>
      <c r="BM90" s="283" t="str">
        <f t="shared" ca="1" si="35"/>
        <v/>
      </c>
      <c r="BN90" s="276" t="str">
        <f t="shared" si="36"/>
        <v/>
      </c>
      <c r="BO90" s="276" t="str">
        <f t="shared" si="37"/>
        <v/>
      </c>
      <c r="BP90" s="276" t="str">
        <f t="shared" si="38"/>
        <v/>
      </c>
      <c r="BQ90" s="276" t="str">
        <f t="shared" si="39"/>
        <v/>
      </c>
      <c r="BR90" s="276" t="str">
        <f t="shared" si="40"/>
        <v/>
      </c>
      <c r="BS90" s="276" t="str">
        <f t="shared" si="41"/>
        <v/>
      </c>
      <c r="BT90" s="276" t="str">
        <f t="shared" si="42"/>
        <v/>
      </c>
      <c r="BU90" s="276" t="str">
        <f t="shared" si="43"/>
        <v/>
      </c>
      <c r="BV90" s="276" t="str">
        <f t="shared" si="44"/>
        <v/>
      </c>
      <c r="BW90" s="276" t="str">
        <f t="shared" si="45"/>
        <v/>
      </c>
      <c r="BX90" s="276" t="str">
        <f t="shared" si="46"/>
        <v/>
      </c>
      <c r="BY90" s="276" t="str">
        <f t="shared" si="47"/>
        <v/>
      </c>
      <c r="BZ90" s="276" t="str">
        <f t="shared" si="48"/>
        <v/>
      </c>
      <c r="CA90" s="276" t="str">
        <f t="shared" si="49"/>
        <v/>
      </c>
      <c r="CB90" s="276" t="str">
        <f t="shared" si="50"/>
        <v/>
      </c>
      <c r="CC90" s="276" t="str">
        <f t="shared" si="51"/>
        <v/>
      </c>
      <c r="CD90" s="276" t="str">
        <f t="shared" si="52"/>
        <v/>
      </c>
      <c r="CE90" s="276" t="str">
        <f t="shared" si="53"/>
        <v/>
      </c>
      <c r="CF90" s="276" t="str">
        <f t="shared" si="54"/>
        <v/>
      </c>
      <c r="CG90" s="276" t="str">
        <f t="shared" si="55"/>
        <v/>
      </c>
      <c r="CH90" s="276" t="str">
        <f t="shared" si="56"/>
        <v/>
      </c>
      <c r="CI90" s="276" t="str">
        <f t="shared" si="57"/>
        <v/>
      </c>
      <c r="CJ90" s="276" t="str">
        <f t="shared" si="58"/>
        <v/>
      </c>
      <c r="CK90" s="276" t="str">
        <f t="shared" si="59"/>
        <v/>
      </c>
      <c r="CL90" s="276" t="str">
        <f t="shared" ca="1" si="60"/>
        <v/>
      </c>
      <c r="CM90" s="276" t="str">
        <f t="shared" si="61"/>
        <v/>
      </c>
      <c r="CN90" s="276" t="str">
        <f t="shared" si="62"/>
        <v/>
      </c>
      <c r="CO90" s="276" t="str">
        <f t="shared" si="63"/>
        <v/>
      </c>
      <c r="CP90" s="276" t="str">
        <f t="shared" si="64"/>
        <v>Ref_DD_DistanceUnit</v>
      </c>
      <c r="CQ90" s="276" t="str">
        <f t="shared" ca="1" si="102"/>
        <v/>
      </c>
      <c r="CR90" s="311">
        <f t="shared" si="66"/>
        <v>0</v>
      </c>
      <c r="CS90" s="187"/>
      <c r="CT90" s="187"/>
      <c r="CU90" s="187"/>
      <c r="CV90" s="187"/>
      <c r="CW90" s="187"/>
      <c r="CX90" s="187"/>
      <c r="CY90" s="187"/>
      <c r="CZ90" s="187"/>
      <c r="DA90" s="187"/>
      <c r="DB90" s="187"/>
      <c r="DC90" s="187"/>
      <c r="DD90" s="187"/>
      <c r="DE90" s="187"/>
      <c r="DF90" s="187"/>
      <c r="DG90" s="187"/>
      <c r="DH90" s="187"/>
      <c r="DI90" s="187"/>
      <c r="DJ90" s="187"/>
      <c r="DK90" s="187"/>
      <c r="DL90" s="187"/>
      <c r="DM90" s="199"/>
      <c r="DN90" s="199"/>
      <c r="DO90" s="313"/>
    </row>
    <row r="91" spans="1:119" s="227" customFormat="1" ht="18" hidden="1" customHeight="1">
      <c r="A91" s="187"/>
      <c r="B91" s="285"/>
      <c r="C91" s="295"/>
      <c r="D91" s="271" t="s">
        <v>77</v>
      </c>
      <c r="E91" s="271" t="s">
        <v>105</v>
      </c>
      <c r="F91" s="277"/>
      <c r="G91" s="277"/>
      <c r="H91" s="277"/>
      <c r="I91" s="278"/>
      <c r="J91" s="278"/>
      <c r="K91" s="278"/>
      <c r="L91" s="277"/>
      <c r="M91" s="277"/>
      <c r="N91" s="278"/>
      <c r="O91" s="277"/>
      <c r="P91" s="279"/>
      <c r="Q91" s="280" t="str">
        <f t="shared" ca="1" si="72"/>
        <v/>
      </c>
      <c r="R91" s="280" t="str">
        <f t="shared" ca="1" si="73"/>
        <v/>
      </c>
      <c r="S91" s="280" t="str">
        <f t="shared" ca="1" si="74"/>
        <v/>
      </c>
      <c r="T91" s="280" t="str">
        <f t="shared" ca="1" si="75"/>
        <v/>
      </c>
      <c r="U91" s="296" t="str">
        <f t="shared" ca="1" si="76"/>
        <v/>
      </c>
      <c r="V91" s="286" t="e">
        <f t="shared" ca="1" si="77"/>
        <v>#N/A</v>
      </c>
      <c r="W91" s="281" t="e">
        <f t="shared" ca="1" si="78"/>
        <v>#N/A</v>
      </c>
      <c r="X91" s="281" t="e">
        <f t="shared" ca="1" si="79"/>
        <v>#N/A</v>
      </c>
      <c r="Y91" s="281" t="e">
        <f t="shared" ca="1" si="80"/>
        <v>#N/A</v>
      </c>
      <c r="Z91" s="281" t="e">
        <f t="shared" ca="1" si="81"/>
        <v>#N/A</v>
      </c>
      <c r="AA91" s="281" t="e">
        <f t="shared" ca="1" si="82"/>
        <v>#N/A</v>
      </c>
      <c r="AB91" s="281" t="e">
        <f t="shared" ca="1" si="83"/>
        <v>#N/A</v>
      </c>
      <c r="AC91" s="281" t="e">
        <f t="shared" ca="1" si="84"/>
        <v>#N/A</v>
      </c>
      <c r="AD91" s="281" t="e">
        <f t="shared" ca="1" si="85"/>
        <v>#N/A</v>
      </c>
      <c r="AE91" s="281" t="e">
        <f t="shared" ca="1" si="86"/>
        <v>#N/A</v>
      </c>
      <c r="AF91" s="281" t="e">
        <f t="shared" ca="1" si="87"/>
        <v>#N/A</v>
      </c>
      <c r="AG91" s="281" t="e">
        <f t="shared" ca="1" si="88"/>
        <v>#N/A</v>
      </c>
      <c r="AH91" s="281" t="e">
        <f t="array" aca="1" ref="AH91" ca="1">INDEX(Ref_Master_Unit_Table,MATCH($W91,REF_To_Unit,0),MATCH('Reference - Lookup and Unit'!$A$11,Ref_From_Units,0))</f>
        <v>#N/A</v>
      </c>
      <c r="AI91" s="281" t="e">
        <f t="array" aca="1" ref="AI91" ca="1">INDEX(Ref_Master_Unit_Table,MATCH(IF(AND($D91="UK",$G91="Vehicle Distance (e.g. Road Transport)"),$L91,IF(ISBLANK($O91),$L91,$O91)),Ref_From_Units,0),MATCH($X91,REF_To_Unit,0))</f>
        <v>#N/A</v>
      </c>
      <c r="AJ91" s="281" t="e">
        <f t="array" aca="1" ref="AJ91" ca="1">INDEX(Ref_Master_Unit_Table,MATCH($Z91,REF_To_Unit,0),MATCH('Reference - Lookup and Unit'!$A$11,Ref_From_Units,0))</f>
        <v>#N/A</v>
      </c>
      <c r="AK91" s="281" t="e">
        <f t="array" aca="1" ref="AK91" ca="1">INDEX(Ref_Master_Unit_Table,MATCH(IF(AND($D91="UK",$G91="Vehicle Distance (e.g. Road Transport)"),$L91,IF(ISBLANK($O91),$L91,$O91)),Ref_From_Units,0),MATCH($AA91,REF_To_Unit,0))</f>
        <v>#N/A</v>
      </c>
      <c r="AL91" s="281" t="e">
        <f t="array" aca="1" ref="AL91" ca="1">INDEX(Ref_Master_Unit_Table,MATCH($AC91,REF_To_Unit,0),MATCH('Reference - Lookup and Unit'!$A$11,Ref_From_Units,0))</f>
        <v>#N/A</v>
      </c>
      <c r="AM91" s="281" t="e">
        <f t="array" aca="1" ref="AM91" ca="1">INDEX(Ref_Master_Unit_Table,MATCH(IF(OR($G91="Fuel Use",$G91="Custom Fuel"),$O91,$L91),Ref_From_Units,0),MATCH($AD91,REF_To_Unit,0))</f>
        <v>#N/A</v>
      </c>
      <c r="AN91" s="281" t="e">
        <f t="array" aca="1" ref="AN91" ca="1">INDEX(Ref_Master_Unit_Table,MATCH($AF91,REF_To_Unit,0),MATCH('Reference - Lookup and Unit'!$A$11,Ref_From_Units,0))</f>
        <v>#N/A</v>
      </c>
      <c r="AO91" s="281" t="e">
        <f t="array" aca="1" ref="AO91" ca="1">INDEX(Ref_Master_Unit_Table,MATCH(IF(OR($G91="Fuel Use",$G91="Custom Fuel"),$O91,$L91),Ref_From_Units,0),MATCH($AD91,REF_To_Unit,0))</f>
        <v>#N/A</v>
      </c>
      <c r="AP91" s="281">
        <f t="shared" ca="1" si="91"/>
        <v>1</v>
      </c>
      <c r="AQ91" s="282">
        <f t="shared" ca="1" si="89"/>
        <v>28</v>
      </c>
      <c r="AR91" s="282">
        <f t="shared" ca="1" si="90"/>
        <v>265</v>
      </c>
      <c r="AS91" s="282">
        <f t="shared" ca="1" si="92"/>
        <v>1</v>
      </c>
      <c r="AT91" s="276" t="str">
        <f t="shared" si="93"/>
        <v>Ref_DD_vehicle_Passenger_US_Road</v>
      </c>
      <c r="AU91" s="276" t="e">
        <f t="shared" ca="1" si="17"/>
        <v>#N/A</v>
      </c>
      <c r="AV91" s="276" t="e">
        <f t="shared" ca="1" si="18"/>
        <v>#N/A</v>
      </c>
      <c r="AW91" s="276" t="e">
        <f t="shared" ca="1" si="19"/>
        <v>#N/A</v>
      </c>
      <c r="AX91" s="276" t="e">
        <f t="shared" ca="1" si="20"/>
        <v>#N/A</v>
      </c>
      <c r="AY91" s="276" t="b">
        <f t="shared" ca="1" si="21"/>
        <v>1</v>
      </c>
      <c r="AZ91" s="276" t="str">
        <f t="shared" si="22"/>
        <v/>
      </c>
      <c r="BA91" s="276" t="str">
        <f t="shared" si="23"/>
        <v/>
      </c>
      <c r="BB91" s="276" t="str">
        <f t="shared" si="94"/>
        <v/>
      </c>
      <c r="BC91" s="276" t="str">
        <f t="shared" si="95"/>
        <v/>
      </c>
      <c r="BD91" s="276" t="str">
        <f t="shared" si="96"/>
        <v/>
      </c>
      <c r="BE91" s="276" t="str">
        <f t="shared" si="97"/>
        <v/>
      </c>
      <c r="BF91" s="276" t="str">
        <f t="shared" si="28"/>
        <v/>
      </c>
      <c r="BG91" s="276" t="str">
        <f t="shared" si="29"/>
        <v/>
      </c>
      <c r="BH91" s="276" t="str">
        <f t="shared" si="98"/>
        <v/>
      </c>
      <c r="BI91" s="276" t="str">
        <f t="shared" si="99"/>
        <v/>
      </c>
      <c r="BJ91" s="276" t="str">
        <f t="shared" si="100"/>
        <v/>
      </c>
      <c r="BK91" s="276" t="str">
        <f t="shared" si="101"/>
        <v/>
      </c>
      <c r="BL91" s="276" t="str">
        <f t="shared" si="34"/>
        <v/>
      </c>
      <c r="BM91" s="283" t="str">
        <f t="shared" ca="1" si="35"/>
        <v/>
      </c>
      <c r="BN91" s="276" t="str">
        <f t="shared" si="36"/>
        <v/>
      </c>
      <c r="BO91" s="276" t="str">
        <f t="shared" si="37"/>
        <v/>
      </c>
      <c r="BP91" s="276" t="str">
        <f t="shared" si="38"/>
        <v/>
      </c>
      <c r="BQ91" s="276" t="str">
        <f t="shared" si="39"/>
        <v/>
      </c>
      <c r="BR91" s="276" t="str">
        <f t="shared" si="40"/>
        <v/>
      </c>
      <c r="BS91" s="276" t="str">
        <f t="shared" si="41"/>
        <v/>
      </c>
      <c r="BT91" s="276" t="str">
        <f t="shared" si="42"/>
        <v/>
      </c>
      <c r="BU91" s="276" t="str">
        <f t="shared" si="43"/>
        <v/>
      </c>
      <c r="BV91" s="276" t="str">
        <f t="shared" si="44"/>
        <v/>
      </c>
      <c r="BW91" s="276" t="str">
        <f t="shared" si="45"/>
        <v/>
      </c>
      <c r="BX91" s="276" t="str">
        <f t="shared" si="46"/>
        <v/>
      </c>
      <c r="BY91" s="276" t="str">
        <f t="shared" si="47"/>
        <v/>
      </c>
      <c r="BZ91" s="276" t="str">
        <f t="shared" si="48"/>
        <v/>
      </c>
      <c r="CA91" s="276" t="str">
        <f t="shared" si="49"/>
        <v/>
      </c>
      <c r="CB91" s="276" t="str">
        <f t="shared" si="50"/>
        <v/>
      </c>
      <c r="CC91" s="276" t="str">
        <f t="shared" si="51"/>
        <v/>
      </c>
      <c r="CD91" s="276" t="str">
        <f t="shared" si="52"/>
        <v/>
      </c>
      <c r="CE91" s="276" t="str">
        <f t="shared" si="53"/>
        <v/>
      </c>
      <c r="CF91" s="276" t="str">
        <f t="shared" si="54"/>
        <v/>
      </c>
      <c r="CG91" s="276" t="str">
        <f t="shared" si="55"/>
        <v/>
      </c>
      <c r="CH91" s="276" t="str">
        <f t="shared" si="56"/>
        <v/>
      </c>
      <c r="CI91" s="276" t="str">
        <f t="shared" si="57"/>
        <v/>
      </c>
      <c r="CJ91" s="276" t="str">
        <f t="shared" si="58"/>
        <v/>
      </c>
      <c r="CK91" s="276" t="str">
        <f t="shared" si="59"/>
        <v/>
      </c>
      <c r="CL91" s="276" t="str">
        <f t="shared" ca="1" si="60"/>
        <v/>
      </c>
      <c r="CM91" s="276" t="str">
        <f t="shared" si="61"/>
        <v/>
      </c>
      <c r="CN91" s="276" t="str">
        <f t="shared" si="62"/>
        <v/>
      </c>
      <c r="CO91" s="276" t="str">
        <f t="shared" si="63"/>
        <v/>
      </c>
      <c r="CP91" s="276" t="str">
        <f t="shared" si="64"/>
        <v>Ref_DD_DistanceUnit</v>
      </c>
      <c r="CQ91" s="276" t="str">
        <f t="shared" ca="1" si="102"/>
        <v/>
      </c>
      <c r="CR91" s="311">
        <f t="shared" si="66"/>
        <v>0</v>
      </c>
      <c r="CS91" s="187"/>
      <c r="CT91" s="187"/>
      <c r="CU91" s="187"/>
      <c r="CV91" s="187"/>
      <c r="CW91" s="187"/>
      <c r="CX91" s="187"/>
      <c r="CY91" s="187"/>
      <c r="CZ91" s="187"/>
      <c r="DA91" s="187"/>
      <c r="DB91" s="187"/>
      <c r="DC91" s="187"/>
      <c r="DD91" s="187"/>
      <c r="DE91" s="187"/>
      <c r="DF91" s="187"/>
      <c r="DG91" s="187"/>
      <c r="DH91" s="187"/>
      <c r="DI91" s="187"/>
      <c r="DJ91" s="187"/>
      <c r="DK91" s="187"/>
      <c r="DL91" s="187"/>
      <c r="DM91" s="199"/>
      <c r="DN91" s="199"/>
      <c r="DO91" s="313"/>
    </row>
    <row r="92" spans="1:119" s="227" customFormat="1" ht="18" hidden="1" customHeight="1">
      <c r="A92" s="187"/>
      <c r="B92" s="285"/>
      <c r="C92" s="295"/>
      <c r="D92" s="271" t="s">
        <v>77</v>
      </c>
      <c r="E92" s="271" t="s">
        <v>105</v>
      </c>
      <c r="F92" s="277"/>
      <c r="G92" s="277"/>
      <c r="H92" s="277"/>
      <c r="I92" s="278"/>
      <c r="J92" s="278"/>
      <c r="K92" s="278"/>
      <c r="L92" s="277"/>
      <c r="M92" s="277"/>
      <c r="N92" s="278"/>
      <c r="O92" s="277"/>
      <c r="P92" s="279"/>
      <c r="Q92" s="280" t="str">
        <f t="shared" ca="1" si="72"/>
        <v/>
      </c>
      <c r="R92" s="280" t="str">
        <f t="shared" ca="1" si="73"/>
        <v/>
      </c>
      <c r="S92" s="280" t="str">
        <f t="shared" ca="1" si="74"/>
        <v/>
      </c>
      <c r="T92" s="280" t="str">
        <f t="shared" ca="1" si="75"/>
        <v/>
      </c>
      <c r="U92" s="296" t="str">
        <f t="shared" ca="1" si="76"/>
        <v/>
      </c>
      <c r="V92" s="286" t="e">
        <f t="shared" ca="1" si="77"/>
        <v>#N/A</v>
      </c>
      <c r="W92" s="281" t="e">
        <f t="shared" ca="1" si="78"/>
        <v>#N/A</v>
      </c>
      <c r="X92" s="281" t="e">
        <f t="shared" ca="1" si="79"/>
        <v>#N/A</v>
      </c>
      <c r="Y92" s="281" t="e">
        <f t="shared" ca="1" si="80"/>
        <v>#N/A</v>
      </c>
      <c r="Z92" s="281" t="e">
        <f t="shared" ca="1" si="81"/>
        <v>#N/A</v>
      </c>
      <c r="AA92" s="281" t="e">
        <f t="shared" ca="1" si="82"/>
        <v>#N/A</v>
      </c>
      <c r="AB92" s="281" t="e">
        <f t="shared" ca="1" si="83"/>
        <v>#N/A</v>
      </c>
      <c r="AC92" s="281" t="e">
        <f t="shared" ca="1" si="84"/>
        <v>#N/A</v>
      </c>
      <c r="AD92" s="281" t="e">
        <f t="shared" ca="1" si="85"/>
        <v>#N/A</v>
      </c>
      <c r="AE92" s="281" t="e">
        <f t="shared" ca="1" si="86"/>
        <v>#N/A</v>
      </c>
      <c r="AF92" s="281" t="e">
        <f t="shared" ca="1" si="87"/>
        <v>#N/A</v>
      </c>
      <c r="AG92" s="281" t="e">
        <f t="shared" ca="1" si="88"/>
        <v>#N/A</v>
      </c>
      <c r="AH92" s="281" t="e">
        <f t="array" aca="1" ref="AH92" ca="1">INDEX(Ref_Master_Unit_Table,MATCH($W92,REF_To_Unit,0),MATCH('Reference - Lookup and Unit'!$A$11,Ref_From_Units,0))</f>
        <v>#N/A</v>
      </c>
      <c r="AI92" s="281" t="e">
        <f t="array" aca="1" ref="AI92" ca="1">INDEX(Ref_Master_Unit_Table,MATCH(IF(AND($D92="UK",$G92="Vehicle Distance (e.g. Road Transport)"),$L92,IF(ISBLANK($O92),$L92,$O92)),Ref_From_Units,0),MATCH($X92,REF_To_Unit,0))</f>
        <v>#N/A</v>
      </c>
      <c r="AJ92" s="281" t="e">
        <f t="array" aca="1" ref="AJ92" ca="1">INDEX(Ref_Master_Unit_Table,MATCH($Z92,REF_To_Unit,0),MATCH('Reference - Lookup and Unit'!$A$11,Ref_From_Units,0))</f>
        <v>#N/A</v>
      </c>
      <c r="AK92" s="281" t="e">
        <f t="array" aca="1" ref="AK92" ca="1">INDEX(Ref_Master_Unit_Table,MATCH(IF(AND($D92="UK",$G92="Vehicle Distance (e.g. Road Transport)"),$L92,IF(ISBLANK($O92),$L92,$O92)),Ref_From_Units,0),MATCH($AA92,REF_To_Unit,0))</f>
        <v>#N/A</v>
      </c>
      <c r="AL92" s="281" t="e">
        <f t="array" aca="1" ref="AL92" ca="1">INDEX(Ref_Master_Unit_Table,MATCH($AC92,REF_To_Unit,0),MATCH('Reference - Lookup and Unit'!$A$11,Ref_From_Units,0))</f>
        <v>#N/A</v>
      </c>
      <c r="AM92" s="281" t="e">
        <f t="array" aca="1" ref="AM92" ca="1">INDEX(Ref_Master_Unit_Table,MATCH(IF(OR($G92="Fuel Use",$G92="Custom Fuel"),$O92,$L92),Ref_From_Units,0),MATCH($AD92,REF_To_Unit,0))</f>
        <v>#N/A</v>
      </c>
      <c r="AN92" s="281" t="e">
        <f t="array" aca="1" ref="AN92" ca="1">INDEX(Ref_Master_Unit_Table,MATCH($AF92,REF_To_Unit,0),MATCH('Reference - Lookup and Unit'!$A$11,Ref_From_Units,0))</f>
        <v>#N/A</v>
      </c>
      <c r="AO92" s="281" t="e">
        <f t="array" aca="1" ref="AO92" ca="1">INDEX(Ref_Master_Unit_Table,MATCH(IF(OR($G92="Fuel Use",$G92="Custom Fuel"),$O92,$L92),Ref_From_Units,0),MATCH($AD92,REF_To_Unit,0))</f>
        <v>#N/A</v>
      </c>
      <c r="AP92" s="281">
        <f t="shared" ca="1" si="91"/>
        <v>1</v>
      </c>
      <c r="AQ92" s="282">
        <f t="shared" ca="1" si="89"/>
        <v>28</v>
      </c>
      <c r="AR92" s="282">
        <f t="shared" ca="1" si="90"/>
        <v>265</v>
      </c>
      <c r="AS92" s="282">
        <f t="shared" ca="1" si="92"/>
        <v>1</v>
      </c>
      <c r="AT92" s="276" t="str">
        <f t="shared" si="93"/>
        <v>Ref_DD_vehicle_Passenger_US_Road</v>
      </c>
      <c r="AU92" s="276" t="e">
        <f t="shared" ca="1" si="17"/>
        <v>#N/A</v>
      </c>
      <c r="AV92" s="276" t="e">
        <f t="shared" ca="1" si="18"/>
        <v>#N/A</v>
      </c>
      <c r="AW92" s="276" t="e">
        <f t="shared" ca="1" si="19"/>
        <v>#N/A</v>
      </c>
      <c r="AX92" s="276" t="e">
        <f t="shared" ca="1" si="20"/>
        <v>#N/A</v>
      </c>
      <c r="AY92" s="276" t="b">
        <f t="shared" ca="1" si="21"/>
        <v>1</v>
      </c>
      <c r="AZ92" s="276" t="str">
        <f t="shared" si="22"/>
        <v/>
      </c>
      <c r="BA92" s="276" t="str">
        <f t="shared" si="23"/>
        <v/>
      </c>
      <c r="BB92" s="276" t="str">
        <f t="shared" si="94"/>
        <v/>
      </c>
      <c r="BC92" s="276" t="str">
        <f t="shared" si="95"/>
        <v/>
      </c>
      <c r="BD92" s="276" t="str">
        <f t="shared" si="96"/>
        <v/>
      </c>
      <c r="BE92" s="276" t="str">
        <f t="shared" si="97"/>
        <v/>
      </c>
      <c r="BF92" s="276" t="str">
        <f t="shared" si="28"/>
        <v/>
      </c>
      <c r="BG92" s="276" t="str">
        <f t="shared" si="29"/>
        <v/>
      </c>
      <c r="BH92" s="276" t="str">
        <f t="shared" si="98"/>
        <v/>
      </c>
      <c r="BI92" s="276" t="str">
        <f t="shared" si="99"/>
        <v/>
      </c>
      <c r="BJ92" s="276" t="str">
        <f t="shared" si="100"/>
        <v/>
      </c>
      <c r="BK92" s="276" t="str">
        <f t="shared" si="101"/>
        <v/>
      </c>
      <c r="BL92" s="276" t="str">
        <f t="shared" si="34"/>
        <v/>
      </c>
      <c r="BM92" s="283" t="str">
        <f t="shared" ca="1" si="35"/>
        <v/>
      </c>
      <c r="BN92" s="276" t="str">
        <f t="shared" si="36"/>
        <v/>
      </c>
      <c r="BO92" s="276" t="str">
        <f t="shared" si="37"/>
        <v/>
      </c>
      <c r="BP92" s="276" t="str">
        <f t="shared" si="38"/>
        <v/>
      </c>
      <c r="BQ92" s="276" t="str">
        <f t="shared" si="39"/>
        <v/>
      </c>
      <c r="BR92" s="276" t="str">
        <f t="shared" si="40"/>
        <v/>
      </c>
      <c r="BS92" s="276" t="str">
        <f t="shared" si="41"/>
        <v/>
      </c>
      <c r="BT92" s="276" t="str">
        <f t="shared" si="42"/>
        <v/>
      </c>
      <c r="BU92" s="276" t="str">
        <f t="shared" si="43"/>
        <v/>
      </c>
      <c r="BV92" s="276" t="str">
        <f t="shared" si="44"/>
        <v/>
      </c>
      <c r="BW92" s="276" t="str">
        <f t="shared" si="45"/>
        <v/>
      </c>
      <c r="BX92" s="276" t="str">
        <f t="shared" si="46"/>
        <v/>
      </c>
      <c r="BY92" s="276" t="str">
        <f t="shared" si="47"/>
        <v/>
      </c>
      <c r="BZ92" s="276" t="str">
        <f t="shared" si="48"/>
        <v/>
      </c>
      <c r="CA92" s="276" t="str">
        <f t="shared" si="49"/>
        <v/>
      </c>
      <c r="CB92" s="276" t="str">
        <f t="shared" si="50"/>
        <v/>
      </c>
      <c r="CC92" s="276" t="str">
        <f t="shared" si="51"/>
        <v/>
      </c>
      <c r="CD92" s="276" t="str">
        <f t="shared" si="52"/>
        <v/>
      </c>
      <c r="CE92" s="276" t="str">
        <f t="shared" si="53"/>
        <v/>
      </c>
      <c r="CF92" s="276" t="str">
        <f t="shared" si="54"/>
        <v/>
      </c>
      <c r="CG92" s="276" t="str">
        <f t="shared" si="55"/>
        <v/>
      </c>
      <c r="CH92" s="276" t="str">
        <f t="shared" si="56"/>
        <v/>
      </c>
      <c r="CI92" s="276" t="str">
        <f t="shared" si="57"/>
        <v/>
      </c>
      <c r="CJ92" s="276" t="str">
        <f t="shared" si="58"/>
        <v/>
      </c>
      <c r="CK92" s="276" t="str">
        <f t="shared" si="59"/>
        <v/>
      </c>
      <c r="CL92" s="276" t="str">
        <f t="shared" ca="1" si="60"/>
        <v/>
      </c>
      <c r="CM92" s="276" t="str">
        <f t="shared" si="61"/>
        <v/>
      </c>
      <c r="CN92" s="276" t="str">
        <f t="shared" si="62"/>
        <v/>
      </c>
      <c r="CO92" s="276" t="str">
        <f t="shared" si="63"/>
        <v/>
      </c>
      <c r="CP92" s="276" t="str">
        <f t="shared" si="64"/>
        <v>Ref_DD_DistanceUnit</v>
      </c>
      <c r="CQ92" s="276" t="str">
        <f t="shared" ca="1" si="102"/>
        <v/>
      </c>
      <c r="CR92" s="311">
        <f t="shared" si="66"/>
        <v>0</v>
      </c>
      <c r="CS92" s="187"/>
      <c r="CT92" s="187"/>
      <c r="CU92" s="187"/>
      <c r="CV92" s="187"/>
      <c r="CW92" s="187"/>
      <c r="CX92" s="187"/>
      <c r="CY92" s="187"/>
      <c r="CZ92" s="187"/>
      <c r="DA92" s="187"/>
      <c r="DB92" s="187"/>
      <c r="DC92" s="187"/>
      <c r="DD92" s="187"/>
      <c r="DE92" s="187"/>
      <c r="DF92" s="187"/>
      <c r="DG92" s="187"/>
      <c r="DH92" s="187"/>
      <c r="DI92" s="187"/>
      <c r="DJ92" s="187"/>
      <c r="DK92" s="187"/>
      <c r="DL92" s="187"/>
      <c r="DM92" s="199"/>
      <c r="DN92" s="199"/>
      <c r="DO92" s="313"/>
    </row>
    <row r="93" spans="1:119" s="227" customFormat="1" ht="18" hidden="1" customHeight="1">
      <c r="A93" s="187"/>
      <c r="B93" s="285"/>
      <c r="C93" s="295"/>
      <c r="D93" s="271" t="s">
        <v>77</v>
      </c>
      <c r="E93" s="271" t="s">
        <v>105</v>
      </c>
      <c r="F93" s="277"/>
      <c r="G93" s="277"/>
      <c r="H93" s="277"/>
      <c r="I93" s="278"/>
      <c r="J93" s="278"/>
      <c r="K93" s="278"/>
      <c r="L93" s="277"/>
      <c r="M93" s="277"/>
      <c r="N93" s="278"/>
      <c r="O93" s="277"/>
      <c r="P93" s="279"/>
      <c r="Q93" s="280" t="str">
        <f t="shared" ca="1" si="72"/>
        <v/>
      </c>
      <c r="R93" s="280" t="str">
        <f t="shared" ca="1" si="73"/>
        <v/>
      </c>
      <c r="S93" s="280" t="str">
        <f t="shared" ca="1" si="74"/>
        <v/>
      </c>
      <c r="T93" s="280" t="str">
        <f t="shared" ca="1" si="75"/>
        <v/>
      </c>
      <c r="U93" s="296" t="str">
        <f t="shared" ca="1" si="76"/>
        <v/>
      </c>
      <c r="V93" s="286" t="e">
        <f t="shared" ca="1" si="77"/>
        <v>#N/A</v>
      </c>
      <c r="W93" s="281" t="e">
        <f t="shared" ca="1" si="78"/>
        <v>#N/A</v>
      </c>
      <c r="X93" s="281" t="e">
        <f t="shared" ca="1" si="79"/>
        <v>#N/A</v>
      </c>
      <c r="Y93" s="281" t="e">
        <f t="shared" ca="1" si="80"/>
        <v>#N/A</v>
      </c>
      <c r="Z93" s="281" t="e">
        <f t="shared" ca="1" si="81"/>
        <v>#N/A</v>
      </c>
      <c r="AA93" s="281" t="e">
        <f t="shared" ca="1" si="82"/>
        <v>#N/A</v>
      </c>
      <c r="AB93" s="281" t="e">
        <f t="shared" ca="1" si="83"/>
        <v>#N/A</v>
      </c>
      <c r="AC93" s="281" t="e">
        <f t="shared" ca="1" si="84"/>
        <v>#N/A</v>
      </c>
      <c r="AD93" s="281" t="e">
        <f t="shared" ca="1" si="85"/>
        <v>#N/A</v>
      </c>
      <c r="AE93" s="281" t="e">
        <f t="shared" ca="1" si="86"/>
        <v>#N/A</v>
      </c>
      <c r="AF93" s="281" t="e">
        <f t="shared" ca="1" si="87"/>
        <v>#N/A</v>
      </c>
      <c r="AG93" s="281" t="e">
        <f t="shared" ca="1" si="88"/>
        <v>#N/A</v>
      </c>
      <c r="AH93" s="281" t="e">
        <f t="array" aca="1" ref="AH93" ca="1">INDEX(Ref_Master_Unit_Table,MATCH($W93,REF_To_Unit,0),MATCH('Reference - Lookup and Unit'!$A$11,Ref_From_Units,0))</f>
        <v>#N/A</v>
      </c>
      <c r="AI93" s="281" t="e">
        <f t="array" aca="1" ref="AI93" ca="1">INDEX(Ref_Master_Unit_Table,MATCH(IF(AND($D93="UK",$G93="Vehicle Distance (e.g. Road Transport)"),$L93,IF(ISBLANK($O93),$L93,$O93)),Ref_From_Units,0),MATCH($X93,REF_To_Unit,0))</f>
        <v>#N/A</v>
      </c>
      <c r="AJ93" s="281" t="e">
        <f t="array" aca="1" ref="AJ93" ca="1">INDEX(Ref_Master_Unit_Table,MATCH($Z93,REF_To_Unit,0),MATCH('Reference - Lookup and Unit'!$A$11,Ref_From_Units,0))</f>
        <v>#N/A</v>
      </c>
      <c r="AK93" s="281" t="e">
        <f t="array" aca="1" ref="AK93" ca="1">INDEX(Ref_Master_Unit_Table,MATCH(IF(AND($D93="UK",$G93="Vehicle Distance (e.g. Road Transport)"),$L93,IF(ISBLANK($O93),$L93,$O93)),Ref_From_Units,0),MATCH($AA93,REF_To_Unit,0))</f>
        <v>#N/A</v>
      </c>
      <c r="AL93" s="281" t="e">
        <f t="array" aca="1" ref="AL93" ca="1">INDEX(Ref_Master_Unit_Table,MATCH($AC93,REF_To_Unit,0),MATCH('Reference - Lookup and Unit'!$A$11,Ref_From_Units,0))</f>
        <v>#N/A</v>
      </c>
      <c r="AM93" s="281" t="e">
        <f t="array" aca="1" ref="AM93" ca="1">INDEX(Ref_Master_Unit_Table,MATCH(IF(OR($G93="Fuel Use",$G93="Custom Fuel"),$O93,$L93),Ref_From_Units,0),MATCH($AD93,REF_To_Unit,0))</f>
        <v>#N/A</v>
      </c>
      <c r="AN93" s="281" t="e">
        <f t="array" aca="1" ref="AN93" ca="1">INDEX(Ref_Master_Unit_Table,MATCH($AF93,REF_To_Unit,0),MATCH('Reference - Lookup and Unit'!$A$11,Ref_From_Units,0))</f>
        <v>#N/A</v>
      </c>
      <c r="AO93" s="281" t="e">
        <f t="array" aca="1" ref="AO93" ca="1">INDEX(Ref_Master_Unit_Table,MATCH(IF(OR($G93="Fuel Use",$G93="Custom Fuel"),$O93,$L93),Ref_From_Units,0),MATCH($AD93,REF_To_Unit,0))</f>
        <v>#N/A</v>
      </c>
      <c r="AP93" s="281">
        <f t="shared" ca="1" si="91"/>
        <v>1</v>
      </c>
      <c r="AQ93" s="282">
        <f t="shared" ca="1" si="89"/>
        <v>28</v>
      </c>
      <c r="AR93" s="282">
        <f t="shared" ca="1" si="90"/>
        <v>265</v>
      </c>
      <c r="AS93" s="282">
        <f t="shared" ca="1" si="92"/>
        <v>1</v>
      </c>
      <c r="AT93" s="276" t="str">
        <f t="shared" si="93"/>
        <v>Ref_DD_vehicle_Passenger_US_Road</v>
      </c>
      <c r="AU93" s="276" t="e">
        <f t="shared" ca="1" si="17"/>
        <v>#N/A</v>
      </c>
      <c r="AV93" s="276" t="e">
        <f t="shared" ca="1" si="18"/>
        <v>#N/A</v>
      </c>
      <c r="AW93" s="276" t="e">
        <f t="shared" ca="1" si="19"/>
        <v>#N/A</v>
      </c>
      <c r="AX93" s="276" t="e">
        <f t="shared" ca="1" si="20"/>
        <v>#N/A</v>
      </c>
      <c r="AY93" s="276" t="b">
        <f t="shared" ca="1" si="21"/>
        <v>1</v>
      </c>
      <c r="AZ93" s="276" t="str">
        <f t="shared" si="22"/>
        <v/>
      </c>
      <c r="BA93" s="276" t="str">
        <f t="shared" si="23"/>
        <v/>
      </c>
      <c r="BB93" s="276" t="str">
        <f t="shared" si="94"/>
        <v/>
      </c>
      <c r="BC93" s="276" t="str">
        <f t="shared" si="95"/>
        <v/>
      </c>
      <c r="BD93" s="276" t="str">
        <f t="shared" si="96"/>
        <v/>
      </c>
      <c r="BE93" s="276" t="str">
        <f t="shared" si="97"/>
        <v/>
      </c>
      <c r="BF93" s="276" t="str">
        <f t="shared" si="28"/>
        <v/>
      </c>
      <c r="BG93" s="276" t="str">
        <f t="shared" si="29"/>
        <v/>
      </c>
      <c r="BH93" s="276" t="str">
        <f t="shared" si="98"/>
        <v/>
      </c>
      <c r="BI93" s="276" t="str">
        <f t="shared" si="99"/>
        <v/>
      </c>
      <c r="BJ93" s="276" t="str">
        <f t="shared" si="100"/>
        <v/>
      </c>
      <c r="BK93" s="276" t="str">
        <f t="shared" si="101"/>
        <v/>
      </c>
      <c r="BL93" s="276" t="str">
        <f t="shared" si="34"/>
        <v/>
      </c>
      <c r="BM93" s="283" t="str">
        <f t="shared" ca="1" si="35"/>
        <v/>
      </c>
      <c r="BN93" s="276" t="str">
        <f t="shared" si="36"/>
        <v/>
      </c>
      <c r="BO93" s="276" t="str">
        <f t="shared" si="37"/>
        <v/>
      </c>
      <c r="BP93" s="276" t="str">
        <f t="shared" si="38"/>
        <v/>
      </c>
      <c r="BQ93" s="276" t="str">
        <f t="shared" si="39"/>
        <v/>
      </c>
      <c r="BR93" s="276" t="str">
        <f t="shared" si="40"/>
        <v/>
      </c>
      <c r="BS93" s="276" t="str">
        <f t="shared" si="41"/>
        <v/>
      </c>
      <c r="BT93" s="276" t="str">
        <f t="shared" si="42"/>
        <v/>
      </c>
      <c r="BU93" s="276" t="str">
        <f t="shared" si="43"/>
        <v/>
      </c>
      <c r="BV93" s="276" t="str">
        <f t="shared" si="44"/>
        <v/>
      </c>
      <c r="BW93" s="276" t="str">
        <f t="shared" si="45"/>
        <v/>
      </c>
      <c r="BX93" s="276" t="str">
        <f t="shared" si="46"/>
        <v/>
      </c>
      <c r="BY93" s="276" t="str">
        <f t="shared" si="47"/>
        <v/>
      </c>
      <c r="BZ93" s="276" t="str">
        <f t="shared" si="48"/>
        <v/>
      </c>
      <c r="CA93" s="276" t="str">
        <f t="shared" si="49"/>
        <v/>
      </c>
      <c r="CB93" s="276" t="str">
        <f t="shared" si="50"/>
        <v/>
      </c>
      <c r="CC93" s="276" t="str">
        <f t="shared" si="51"/>
        <v/>
      </c>
      <c r="CD93" s="276" t="str">
        <f t="shared" si="52"/>
        <v/>
      </c>
      <c r="CE93" s="276" t="str">
        <f t="shared" si="53"/>
        <v/>
      </c>
      <c r="CF93" s="276" t="str">
        <f t="shared" si="54"/>
        <v/>
      </c>
      <c r="CG93" s="276" t="str">
        <f t="shared" si="55"/>
        <v/>
      </c>
      <c r="CH93" s="276" t="str">
        <f t="shared" si="56"/>
        <v/>
      </c>
      <c r="CI93" s="276" t="str">
        <f t="shared" si="57"/>
        <v/>
      </c>
      <c r="CJ93" s="276" t="str">
        <f t="shared" si="58"/>
        <v/>
      </c>
      <c r="CK93" s="276" t="str">
        <f t="shared" si="59"/>
        <v/>
      </c>
      <c r="CL93" s="276" t="str">
        <f t="shared" ca="1" si="60"/>
        <v/>
      </c>
      <c r="CM93" s="276" t="str">
        <f t="shared" si="61"/>
        <v/>
      </c>
      <c r="CN93" s="276" t="str">
        <f t="shared" si="62"/>
        <v/>
      </c>
      <c r="CO93" s="276" t="str">
        <f t="shared" si="63"/>
        <v/>
      </c>
      <c r="CP93" s="276" t="str">
        <f t="shared" si="64"/>
        <v>Ref_DD_DistanceUnit</v>
      </c>
      <c r="CQ93" s="276" t="str">
        <f t="shared" ca="1" si="102"/>
        <v/>
      </c>
      <c r="CR93" s="311">
        <f t="shared" si="66"/>
        <v>0</v>
      </c>
      <c r="CS93" s="187"/>
      <c r="CT93" s="187"/>
      <c r="CU93" s="187"/>
      <c r="CV93" s="187"/>
      <c r="CW93" s="187"/>
      <c r="CX93" s="187"/>
      <c r="CY93" s="187"/>
      <c r="CZ93" s="187"/>
      <c r="DA93" s="187"/>
      <c r="DB93" s="187"/>
      <c r="DC93" s="187"/>
      <c r="DD93" s="187"/>
      <c r="DE93" s="187"/>
      <c r="DF93" s="187"/>
      <c r="DG93" s="187"/>
      <c r="DH93" s="187"/>
      <c r="DI93" s="187"/>
      <c r="DJ93" s="187"/>
      <c r="DK93" s="187"/>
      <c r="DL93" s="187"/>
      <c r="DM93" s="199"/>
      <c r="DN93" s="199"/>
      <c r="DO93" s="313"/>
    </row>
    <row r="94" spans="1:119" s="227" customFormat="1" ht="18" hidden="1" customHeight="1">
      <c r="A94" s="187"/>
      <c r="B94" s="285"/>
      <c r="C94" s="295"/>
      <c r="D94" s="271" t="s">
        <v>77</v>
      </c>
      <c r="E94" s="271" t="s">
        <v>105</v>
      </c>
      <c r="F94" s="277"/>
      <c r="G94" s="277"/>
      <c r="H94" s="277"/>
      <c r="I94" s="278"/>
      <c r="J94" s="278"/>
      <c r="K94" s="278"/>
      <c r="L94" s="277"/>
      <c r="M94" s="277"/>
      <c r="N94" s="278"/>
      <c r="O94" s="277"/>
      <c r="P94" s="279"/>
      <c r="Q94" s="280" t="str">
        <f t="shared" ca="1" si="72"/>
        <v/>
      </c>
      <c r="R94" s="280" t="str">
        <f t="shared" ca="1" si="73"/>
        <v/>
      </c>
      <c r="S94" s="280" t="str">
        <f t="shared" ca="1" si="74"/>
        <v/>
      </c>
      <c r="T94" s="280" t="str">
        <f t="shared" ca="1" si="75"/>
        <v/>
      </c>
      <c r="U94" s="296" t="str">
        <f t="shared" ca="1" si="76"/>
        <v/>
      </c>
      <c r="V94" s="286" t="e">
        <f t="shared" ca="1" si="77"/>
        <v>#N/A</v>
      </c>
      <c r="W94" s="281" t="e">
        <f t="shared" ca="1" si="78"/>
        <v>#N/A</v>
      </c>
      <c r="X94" s="281" t="e">
        <f t="shared" ca="1" si="79"/>
        <v>#N/A</v>
      </c>
      <c r="Y94" s="281" t="e">
        <f t="shared" ca="1" si="80"/>
        <v>#N/A</v>
      </c>
      <c r="Z94" s="281" t="e">
        <f t="shared" ca="1" si="81"/>
        <v>#N/A</v>
      </c>
      <c r="AA94" s="281" t="e">
        <f t="shared" ca="1" si="82"/>
        <v>#N/A</v>
      </c>
      <c r="AB94" s="281" t="e">
        <f t="shared" ca="1" si="83"/>
        <v>#N/A</v>
      </c>
      <c r="AC94" s="281" t="e">
        <f t="shared" ca="1" si="84"/>
        <v>#N/A</v>
      </c>
      <c r="AD94" s="281" t="e">
        <f t="shared" ca="1" si="85"/>
        <v>#N/A</v>
      </c>
      <c r="AE94" s="281" t="e">
        <f t="shared" ca="1" si="86"/>
        <v>#N/A</v>
      </c>
      <c r="AF94" s="281" t="e">
        <f t="shared" ca="1" si="87"/>
        <v>#N/A</v>
      </c>
      <c r="AG94" s="281" t="e">
        <f t="shared" ca="1" si="88"/>
        <v>#N/A</v>
      </c>
      <c r="AH94" s="281" t="e">
        <f t="array" aca="1" ref="AH94" ca="1">INDEX(Ref_Master_Unit_Table,MATCH($W94,REF_To_Unit,0),MATCH('Reference - Lookup and Unit'!$A$11,Ref_From_Units,0))</f>
        <v>#N/A</v>
      </c>
      <c r="AI94" s="281" t="e">
        <f t="array" aca="1" ref="AI94" ca="1">INDEX(Ref_Master_Unit_Table,MATCH(IF(AND($D94="UK",$G94="Vehicle Distance (e.g. Road Transport)"),$L94,IF(ISBLANK($O94),$L94,$O94)),Ref_From_Units,0),MATCH($X94,REF_To_Unit,0))</f>
        <v>#N/A</v>
      </c>
      <c r="AJ94" s="281" t="e">
        <f t="array" aca="1" ref="AJ94" ca="1">INDEX(Ref_Master_Unit_Table,MATCH($Z94,REF_To_Unit,0),MATCH('Reference - Lookup and Unit'!$A$11,Ref_From_Units,0))</f>
        <v>#N/A</v>
      </c>
      <c r="AK94" s="281" t="e">
        <f t="array" aca="1" ref="AK94" ca="1">INDEX(Ref_Master_Unit_Table,MATCH(IF(AND($D94="UK",$G94="Vehicle Distance (e.g. Road Transport)"),$L94,IF(ISBLANK($O94),$L94,$O94)),Ref_From_Units,0),MATCH($AA94,REF_To_Unit,0))</f>
        <v>#N/A</v>
      </c>
      <c r="AL94" s="281" t="e">
        <f t="array" aca="1" ref="AL94" ca="1">INDEX(Ref_Master_Unit_Table,MATCH($AC94,REF_To_Unit,0),MATCH('Reference - Lookup and Unit'!$A$11,Ref_From_Units,0))</f>
        <v>#N/A</v>
      </c>
      <c r="AM94" s="281" t="e">
        <f t="array" aca="1" ref="AM94" ca="1">INDEX(Ref_Master_Unit_Table,MATCH(IF(OR($G94="Fuel Use",$G94="Custom Fuel"),$O94,$L94),Ref_From_Units,0),MATCH($AD94,REF_To_Unit,0))</f>
        <v>#N/A</v>
      </c>
      <c r="AN94" s="281" t="e">
        <f t="array" aca="1" ref="AN94" ca="1">INDEX(Ref_Master_Unit_Table,MATCH($AF94,REF_To_Unit,0),MATCH('Reference - Lookup and Unit'!$A$11,Ref_From_Units,0))</f>
        <v>#N/A</v>
      </c>
      <c r="AO94" s="281" t="e">
        <f t="array" aca="1" ref="AO94" ca="1">INDEX(Ref_Master_Unit_Table,MATCH(IF(OR($G94="Fuel Use",$G94="Custom Fuel"),$O94,$L94),Ref_From_Units,0),MATCH($AD94,REF_To_Unit,0))</f>
        <v>#N/A</v>
      </c>
      <c r="AP94" s="281">
        <f t="shared" ca="1" si="91"/>
        <v>1</v>
      </c>
      <c r="AQ94" s="282">
        <f t="shared" ca="1" si="89"/>
        <v>28</v>
      </c>
      <c r="AR94" s="282">
        <f t="shared" ca="1" si="90"/>
        <v>265</v>
      </c>
      <c r="AS94" s="282">
        <f t="shared" ca="1" si="92"/>
        <v>1</v>
      </c>
      <c r="AT94" s="276" t="str">
        <f t="shared" si="93"/>
        <v>Ref_DD_vehicle_Passenger_US_Road</v>
      </c>
      <c r="AU94" s="276" t="e">
        <f t="shared" ca="1" si="17"/>
        <v>#N/A</v>
      </c>
      <c r="AV94" s="276" t="e">
        <f t="shared" ca="1" si="18"/>
        <v>#N/A</v>
      </c>
      <c r="AW94" s="276" t="e">
        <f t="shared" ca="1" si="19"/>
        <v>#N/A</v>
      </c>
      <c r="AX94" s="276" t="e">
        <f t="shared" ca="1" si="20"/>
        <v>#N/A</v>
      </c>
      <c r="AY94" s="276" t="b">
        <f t="shared" ca="1" si="21"/>
        <v>1</v>
      </c>
      <c r="AZ94" s="276" t="str">
        <f t="shared" si="22"/>
        <v/>
      </c>
      <c r="BA94" s="276" t="str">
        <f t="shared" si="23"/>
        <v/>
      </c>
      <c r="BB94" s="276" t="str">
        <f t="shared" si="94"/>
        <v/>
      </c>
      <c r="BC94" s="276" t="str">
        <f t="shared" si="95"/>
        <v/>
      </c>
      <c r="BD94" s="276" t="str">
        <f t="shared" si="96"/>
        <v/>
      </c>
      <c r="BE94" s="276" t="str">
        <f t="shared" si="97"/>
        <v/>
      </c>
      <c r="BF94" s="276" t="str">
        <f t="shared" si="28"/>
        <v/>
      </c>
      <c r="BG94" s="276" t="str">
        <f t="shared" si="29"/>
        <v/>
      </c>
      <c r="BH94" s="276" t="str">
        <f t="shared" si="98"/>
        <v/>
      </c>
      <c r="BI94" s="276" t="str">
        <f t="shared" si="99"/>
        <v/>
      </c>
      <c r="BJ94" s="276" t="str">
        <f t="shared" si="100"/>
        <v/>
      </c>
      <c r="BK94" s="276" t="str">
        <f t="shared" si="101"/>
        <v/>
      </c>
      <c r="BL94" s="276" t="str">
        <f t="shared" si="34"/>
        <v/>
      </c>
      <c r="BM94" s="283" t="str">
        <f t="shared" ca="1" si="35"/>
        <v/>
      </c>
      <c r="BN94" s="276" t="str">
        <f t="shared" si="36"/>
        <v/>
      </c>
      <c r="BO94" s="276" t="str">
        <f t="shared" si="37"/>
        <v/>
      </c>
      <c r="BP94" s="276" t="str">
        <f t="shared" si="38"/>
        <v/>
      </c>
      <c r="BQ94" s="276" t="str">
        <f t="shared" si="39"/>
        <v/>
      </c>
      <c r="BR94" s="276" t="str">
        <f t="shared" si="40"/>
        <v/>
      </c>
      <c r="BS94" s="276" t="str">
        <f t="shared" si="41"/>
        <v/>
      </c>
      <c r="BT94" s="276" t="str">
        <f t="shared" si="42"/>
        <v/>
      </c>
      <c r="BU94" s="276" t="str">
        <f t="shared" si="43"/>
        <v/>
      </c>
      <c r="BV94" s="276" t="str">
        <f t="shared" si="44"/>
        <v/>
      </c>
      <c r="BW94" s="276" t="str">
        <f t="shared" si="45"/>
        <v/>
      </c>
      <c r="BX94" s="276" t="str">
        <f t="shared" si="46"/>
        <v/>
      </c>
      <c r="BY94" s="276" t="str">
        <f t="shared" si="47"/>
        <v/>
      </c>
      <c r="BZ94" s="276" t="str">
        <f t="shared" si="48"/>
        <v/>
      </c>
      <c r="CA94" s="276" t="str">
        <f t="shared" si="49"/>
        <v/>
      </c>
      <c r="CB94" s="276" t="str">
        <f t="shared" si="50"/>
        <v/>
      </c>
      <c r="CC94" s="276" t="str">
        <f t="shared" si="51"/>
        <v/>
      </c>
      <c r="CD94" s="276" t="str">
        <f t="shared" si="52"/>
        <v/>
      </c>
      <c r="CE94" s="276" t="str">
        <f t="shared" si="53"/>
        <v/>
      </c>
      <c r="CF94" s="276" t="str">
        <f t="shared" si="54"/>
        <v/>
      </c>
      <c r="CG94" s="276" t="str">
        <f t="shared" si="55"/>
        <v/>
      </c>
      <c r="CH94" s="276" t="str">
        <f t="shared" si="56"/>
        <v/>
      </c>
      <c r="CI94" s="276" t="str">
        <f t="shared" si="57"/>
        <v/>
      </c>
      <c r="CJ94" s="276" t="str">
        <f t="shared" si="58"/>
        <v/>
      </c>
      <c r="CK94" s="276" t="str">
        <f t="shared" si="59"/>
        <v/>
      </c>
      <c r="CL94" s="276" t="str">
        <f t="shared" ca="1" si="60"/>
        <v/>
      </c>
      <c r="CM94" s="276" t="str">
        <f t="shared" si="61"/>
        <v/>
      </c>
      <c r="CN94" s="276" t="str">
        <f t="shared" si="62"/>
        <v/>
      </c>
      <c r="CO94" s="276" t="str">
        <f t="shared" si="63"/>
        <v/>
      </c>
      <c r="CP94" s="276" t="str">
        <f t="shared" si="64"/>
        <v>Ref_DD_DistanceUnit</v>
      </c>
      <c r="CQ94" s="276" t="str">
        <f t="shared" ca="1" si="102"/>
        <v/>
      </c>
      <c r="CR94" s="311">
        <f t="shared" si="66"/>
        <v>0</v>
      </c>
      <c r="CS94" s="187"/>
      <c r="CT94" s="187"/>
      <c r="CU94" s="187"/>
      <c r="CV94" s="187"/>
      <c r="CW94" s="187"/>
      <c r="CX94" s="187"/>
      <c r="CY94" s="187"/>
      <c r="CZ94" s="187"/>
      <c r="DA94" s="187"/>
      <c r="DB94" s="187"/>
      <c r="DC94" s="187"/>
      <c r="DD94" s="187"/>
      <c r="DE94" s="187"/>
      <c r="DF94" s="187"/>
      <c r="DG94" s="187"/>
      <c r="DH94" s="187"/>
      <c r="DI94" s="187"/>
      <c r="DJ94" s="187"/>
      <c r="DK94" s="187"/>
      <c r="DL94" s="187"/>
      <c r="DM94" s="199"/>
      <c r="DN94" s="199"/>
      <c r="DO94" s="313"/>
    </row>
    <row r="95" spans="1:119" s="227" customFormat="1" ht="18" hidden="1" customHeight="1">
      <c r="A95" s="187"/>
      <c r="B95" s="285"/>
      <c r="C95" s="295"/>
      <c r="D95" s="271" t="s">
        <v>77</v>
      </c>
      <c r="E95" s="271" t="s">
        <v>105</v>
      </c>
      <c r="F95" s="277"/>
      <c r="G95" s="277"/>
      <c r="H95" s="277"/>
      <c r="I95" s="278"/>
      <c r="J95" s="278"/>
      <c r="K95" s="278"/>
      <c r="L95" s="277"/>
      <c r="M95" s="277"/>
      <c r="N95" s="278"/>
      <c r="O95" s="277"/>
      <c r="P95" s="279"/>
      <c r="Q95" s="280" t="str">
        <f t="shared" ca="1" si="72"/>
        <v/>
      </c>
      <c r="R95" s="280" t="str">
        <f t="shared" ca="1" si="73"/>
        <v/>
      </c>
      <c r="S95" s="280" t="str">
        <f t="shared" ca="1" si="74"/>
        <v/>
      </c>
      <c r="T95" s="280" t="str">
        <f t="shared" ca="1" si="75"/>
        <v/>
      </c>
      <c r="U95" s="296" t="str">
        <f t="shared" ca="1" si="76"/>
        <v/>
      </c>
      <c r="V95" s="286" t="e">
        <f t="shared" ca="1" si="77"/>
        <v>#N/A</v>
      </c>
      <c r="W95" s="281" t="e">
        <f t="shared" ca="1" si="78"/>
        <v>#N/A</v>
      </c>
      <c r="X95" s="281" t="e">
        <f t="shared" ca="1" si="79"/>
        <v>#N/A</v>
      </c>
      <c r="Y95" s="281" t="e">
        <f t="shared" ca="1" si="80"/>
        <v>#N/A</v>
      </c>
      <c r="Z95" s="281" t="e">
        <f t="shared" ca="1" si="81"/>
        <v>#N/A</v>
      </c>
      <c r="AA95" s="281" t="e">
        <f t="shared" ca="1" si="82"/>
        <v>#N/A</v>
      </c>
      <c r="AB95" s="281" t="e">
        <f t="shared" ca="1" si="83"/>
        <v>#N/A</v>
      </c>
      <c r="AC95" s="281" t="e">
        <f t="shared" ca="1" si="84"/>
        <v>#N/A</v>
      </c>
      <c r="AD95" s="281" t="e">
        <f t="shared" ca="1" si="85"/>
        <v>#N/A</v>
      </c>
      <c r="AE95" s="281" t="e">
        <f t="shared" ca="1" si="86"/>
        <v>#N/A</v>
      </c>
      <c r="AF95" s="281" t="e">
        <f t="shared" ca="1" si="87"/>
        <v>#N/A</v>
      </c>
      <c r="AG95" s="281" t="e">
        <f t="shared" ca="1" si="88"/>
        <v>#N/A</v>
      </c>
      <c r="AH95" s="281" t="e">
        <f t="array" aca="1" ref="AH95" ca="1">INDEX(Ref_Master_Unit_Table,MATCH($W95,REF_To_Unit,0),MATCH('Reference - Lookup and Unit'!$A$11,Ref_From_Units,0))</f>
        <v>#N/A</v>
      </c>
      <c r="AI95" s="281" t="e">
        <f t="array" aca="1" ref="AI95" ca="1">INDEX(Ref_Master_Unit_Table,MATCH(IF(AND($D95="UK",$G95="Vehicle Distance (e.g. Road Transport)"),$L95,IF(ISBLANK($O95),$L95,$O95)),Ref_From_Units,0),MATCH($X95,REF_To_Unit,0))</f>
        <v>#N/A</v>
      </c>
      <c r="AJ95" s="281" t="e">
        <f t="array" aca="1" ref="AJ95" ca="1">INDEX(Ref_Master_Unit_Table,MATCH($Z95,REF_To_Unit,0),MATCH('Reference - Lookup and Unit'!$A$11,Ref_From_Units,0))</f>
        <v>#N/A</v>
      </c>
      <c r="AK95" s="281" t="e">
        <f t="array" aca="1" ref="AK95" ca="1">INDEX(Ref_Master_Unit_Table,MATCH(IF(AND($D95="UK",$G95="Vehicle Distance (e.g. Road Transport)"),$L95,IF(ISBLANK($O95),$L95,$O95)),Ref_From_Units,0),MATCH($AA95,REF_To_Unit,0))</f>
        <v>#N/A</v>
      </c>
      <c r="AL95" s="281" t="e">
        <f t="array" aca="1" ref="AL95" ca="1">INDEX(Ref_Master_Unit_Table,MATCH($AC95,REF_To_Unit,0),MATCH('Reference - Lookup and Unit'!$A$11,Ref_From_Units,0))</f>
        <v>#N/A</v>
      </c>
      <c r="AM95" s="281" t="e">
        <f t="array" aca="1" ref="AM95" ca="1">INDEX(Ref_Master_Unit_Table,MATCH(IF(OR($G95="Fuel Use",$G95="Custom Fuel"),$O95,$L95),Ref_From_Units,0),MATCH($AD95,REF_To_Unit,0))</f>
        <v>#N/A</v>
      </c>
      <c r="AN95" s="281" t="e">
        <f t="array" aca="1" ref="AN95" ca="1">INDEX(Ref_Master_Unit_Table,MATCH($AF95,REF_To_Unit,0),MATCH('Reference - Lookup and Unit'!$A$11,Ref_From_Units,0))</f>
        <v>#N/A</v>
      </c>
      <c r="AO95" s="281" t="e">
        <f t="array" aca="1" ref="AO95" ca="1">INDEX(Ref_Master_Unit_Table,MATCH(IF(OR($G95="Fuel Use",$G95="Custom Fuel"),$O95,$L95),Ref_From_Units,0),MATCH($AD95,REF_To_Unit,0))</f>
        <v>#N/A</v>
      </c>
      <c r="AP95" s="281">
        <f t="shared" ca="1" si="91"/>
        <v>1</v>
      </c>
      <c r="AQ95" s="282">
        <f t="shared" ca="1" si="89"/>
        <v>28</v>
      </c>
      <c r="AR95" s="282">
        <f t="shared" ca="1" si="90"/>
        <v>265</v>
      </c>
      <c r="AS95" s="282">
        <f t="shared" ca="1" si="92"/>
        <v>1</v>
      </c>
      <c r="AT95" s="276" t="str">
        <f t="shared" si="93"/>
        <v>Ref_DD_vehicle_Passenger_US_Road</v>
      </c>
      <c r="AU95" s="276" t="e">
        <f t="shared" ca="1" si="17"/>
        <v>#N/A</v>
      </c>
      <c r="AV95" s="276" t="e">
        <f t="shared" ca="1" si="18"/>
        <v>#N/A</v>
      </c>
      <c r="AW95" s="276" t="e">
        <f t="shared" ca="1" si="19"/>
        <v>#N/A</v>
      </c>
      <c r="AX95" s="276" t="e">
        <f t="shared" ca="1" si="20"/>
        <v>#N/A</v>
      </c>
      <c r="AY95" s="276" t="b">
        <f t="shared" ca="1" si="21"/>
        <v>1</v>
      </c>
      <c r="AZ95" s="276" t="str">
        <f t="shared" si="22"/>
        <v/>
      </c>
      <c r="BA95" s="276" t="str">
        <f t="shared" si="23"/>
        <v/>
      </c>
      <c r="BB95" s="276" t="str">
        <f t="shared" si="94"/>
        <v/>
      </c>
      <c r="BC95" s="276" t="str">
        <f t="shared" si="95"/>
        <v/>
      </c>
      <c r="BD95" s="276" t="str">
        <f t="shared" si="96"/>
        <v/>
      </c>
      <c r="BE95" s="276" t="str">
        <f t="shared" si="97"/>
        <v/>
      </c>
      <c r="BF95" s="276" t="str">
        <f t="shared" si="28"/>
        <v/>
      </c>
      <c r="BG95" s="276" t="str">
        <f t="shared" si="29"/>
        <v/>
      </c>
      <c r="BH95" s="276" t="str">
        <f t="shared" si="98"/>
        <v/>
      </c>
      <c r="BI95" s="276" t="str">
        <f t="shared" si="99"/>
        <v/>
      </c>
      <c r="BJ95" s="276" t="str">
        <f t="shared" si="100"/>
        <v/>
      </c>
      <c r="BK95" s="276" t="str">
        <f t="shared" si="101"/>
        <v/>
      </c>
      <c r="BL95" s="276" t="str">
        <f t="shared" si="34"/>
        <v/>
      </c>
      <c r="BM95" s="283" t="str">
        <f t="shared" ca="1" si="35"/>
        <v/>
      </c>
      <c r="BN95" s="276" t="str">
        <f t="shared" si="36"/>
        <v/>
      </c>
      <c r="BO95" s="276" t="str">
        <f t="shared" si="37"/>
        <v/>
      </c>
      <c r="BP95" s="276" t="str">
        <f t="shared" si="38"/>
        <v/>
      </c>
      <c r="BQ95" s="276" t="str">
        <f t="shared" si="39"/>
        <v/>
      </c>
      <c r="BR95" s="276" t="str">
        <f t="shared" si="40"/>
        <v/>
      </c>
      <c r="BS95" s="276" t="str">
        <f t="shared" si="41"/>
        <v/>
      </c>
      <c r="BT95" s="276" t="str">
        <f t="shared" si="42"/>
        <v/>
      </c>
      <c r="BU95" s="276" t="str">
        <f t="shared" si="43"/>
        <v/>
      </c>
      <c r="BV95" s="276" t="str">
        <f t="shared" si="44"/>
        <v/>
      </c>
      <c r="BW95" s="276" t="str">
        <f t="shared" si="45"/>
        <v/>
      </c>
      <c r="BX95" s="276" t="str">
        <f t="shared" si="46"/>
        <v/>
      </c>
      <c r="BY95" s="276" t="str">
        <f t="shared" si="47"/>
        <v/>
      </c>
      <c r="BZ95" s="276" t="str">
        <f t="shared" si="48"/>
        <v/>
      </c>
      <c r="CA95" s="276" t="str">
        <f t="shared" si="49"/>
        <v/>
      </c>
      <c r="CB95" s="276" t="str">
        <f t="shared" si="50"/>
        <v/>
      </c>
      <c r="CC95" s="276" t="str">
        <f t="shared" si="51"/>
        <v/>
      </c>
      <c r="CD95" s="276" t="str">
        <f t="shared" si="52"/>
        <v/>
      </c>
      <c r="CE95" s="276" t="str">
        <f t="shared" si="53"/>
        <v/>
      </c>
      <c r="CF95" s="276" t="str">
        <f t="shared" si="54"/>
        <v/>
      </c>
      <c r="CG95" s="276" t="str">
        <f t="shared" si="55"/>
        <v/>
      </c>
      <c r="CH95" s="276" t="str">
        <f t="shared" si="56"/>
        <v/>
      </c>
      <c r="CI95" s="276" t="str">
        <f t="shared" si="57"/>
        <v/>
      </c>
      <c r="CJ95" s="276" t="str">
        <f t="shared" si="58"/>
        <v/>
      </c>
      <c r="CK95" s="276" t="str">
        <f t="shared" si="59"/>
        <v/>
      </c>
      <c r="CL95" s="276" t="str">
        <f t="shared" ca="1" si="60"/>
        <v/>
      </c>
      <c r="CM95" s="276" t="str">
        <f t="shared" si="61"/>
        <v/>
      </c>
      <c r="CN95" s="276" t="str">
        <f t="shared" si="62"/>
        <v/>
      </c>
      <c r="CO95" s="276" t="str">
        <f t="shared" si="63"/>
        <v/>
      </c>
      <c r="CP95" s="276" t="str">
        <f t="shared" si="64"/>
        <v>Ref_DD_DistanceUnit</v>
      </c>
      <c r="CQ95" s="276" t="str">
        <f t="shared" ca="1" si="102"/>
        <v/>
      </c>
      <c r="CR95" s="311">
        <f t="shared" si="66"/>
        <v>0</v>
      </c>
      <c r="CS95" s="187"/>
      <c r="CT95" s="187"/>
      <c r="CU95" s="187"/>
      <c r="CV95" s="187"/>
      <c r="CW95" s="187"/>
      <c r="CX95" s="187"/>
      <c r="CY95" s="187"/>
      <c r="CZ95" s="187"/>
      <c r="DA95" s="187"/>
      <c r="DB95" s="187"/>
      <c r="DC95" s="187"/>
      <c r="DD95" s="187"/>
      <c r="DE95" s="187"/>
      <c r="DF95" s="187"/>
      <c r="DG95" s="187"/>
      <c r="DH95" s="187"/>
      <c r="DI95" s="187"/>
      <c r="DJ95" s="187"/>
      <c r="DK95" s="187"/>
      <c r="DL95" s="187"/>
      <c r="DM95" s="199"/>
      <c r="DN95" s="199"/>
      <c r="DO95" s="313"/>
    </row>
    <row r="96" spans="1:119" s="227" customFormat="1" ht="18" hidden="1" customHeight="1">
      <c r="A96" s="187"/>
      <c r="B96" s="285"/>
      <c r="C96" s="295"/>
      <c r="D96" s="271" t="s">
        <v>77</v>
      </c>
      <c r="E96" s="271" t="s">
        <v>105</v>
      </c>
      <c r="F96" s="277"/>
      <c r="G96" s="277"/>
      <c r="H96" s="277"/>
      <c r="I96" s="278"/>
      <c r="J96" s="278"/>
      <c r="K96" s="278"/>
      <c r="L96" s="277"/>
      <c r="M96" s="277"/>
      <c r="N96" s="278"/>
      <c r="O96" s="277"/>
      <c r="P96" s="279"/>
      <c r="Q96" s="280" t="str">
        <f t="shared" ca="1" si="72"/>
        <v/>
      </c>
      <c r="R96" s="280" t="str">
        <f t="shared" ca="1" si="73"/>
        <v/>
      </c>
      <c r="S96" s="280" t="str">
        <f t="shared" ca="1" si="74"/>
        <v/>
      </c>
      <c r="T96" s="280" t="str">
        <f t="shared" ca="1" si="75"/>
        <v/>
      </c>
      <c r="U96" s="296" t="str">
        <f t="shared" ca="1" si="76"/>
        <v/>
      </c>
      <c r="V96" s="286" t="e">
        <f t="shared" ca="1" si="77"/>
        <v>#N/A</v>
      </c>
      <c r="W96" s="281" t="e">
        <f t="shared" ca="1" si="78"/>
        <v>#N/A</v>
      </c>
      <c r="X96" s="281" t="e">
        <f t="shared" ca="1" si="79"/>
        <v>#N/A</v>
      </c>
      <c r="Y96" s="281" t="e">
        <f t="shared" ca="1" si="80"/>
        <v>#N/A</v>
      </c>
      <c r="Z96" s="281" t="e">
        <f t="shared" ca="1" si="81"/>
        <v>#N/A</v>
      </c>
      <c r="AA96" s="281" t="e">
        <f t="shared" ca="1" si="82"/>
        <v>#N/A</v>
      </c>
      <c r="AB96" s="281" t="e">
        <f t="shared" ca="1" si="83"/>
        <v>#N/A</v>
      </c>
      <c r="AC96" s="281" t="e">
        <f t="shared" ca="1" si="84"/>
        <v>#N/A</v>
      </c>
      <c r="AD96" s="281" t="e">
        <f t="shared" ca="1" si="85"/>
        <v>#N/A</v>
      </c>
      <c r="AE96" s="281" t="e">
        <f t="shared" ca="1" si="86"/>
        <v>#N/A</v>
      </c>
      <c r="AF96" s="281" t="e">
        <f t="shared" ca="1" si="87"/>
        <v>#N/A</v>
      </c>
      <c r="AG96" s="281" t="e">
        <f t="shared" ca="1" si="88"/>
        <v>#N/A</v>
      </c>
      <c r="AH96" s="281" t="e">
        <f t="array" aca="1" ref="AH96" ca="1">INDEX(Ref_Master_Unit_Table,MATCH($W96,REF_To_Unit,0),MATCH('Reference - Lookup and Unit'!$A$11,Ref_From_Units,0))</f>
        <v>#N/A</v>
      </c>
      <c r="AI96" s="281" t="e">
        <f t="array" aca="1" ref="AI96" ca="1">INDEX(Ref_Master_Unit_Table,MATCH(IF(AND($D96="UK",$G96="Vehicle Distance (e.g. Road Transport)"),$L96,IF(ISBLANK($O96),$L96,$O96)),Ref_From_Units,0),MATCH($X96,REF_To_Unit,0))</f>
        <v>#N/A</v>
      </c>
      <c r="AJ96" s="281" t="e">
        <f t="array" aca="1" ref="AJ96" ca="1">INDEX(Ref_Master_Unit_Table,MATCH($Z96,REF_To_Unit,0),MATCH('Reference - Lookup and Unit'!$A$11,Ref_From_Units,0))</f>
        <v>#N/A</v>
      </c>
      <c r="AK96" s="281" t="e">
        <f t="array" aca="1" ref="AK96" ca="1">INDEX(Ref_Master_Unit_Table,MATCH(IF(AND($D96="UK",$G96="Vehicle Distance (e.g. Road Transport)"),$L96,IF(ISBLANK($O96),$L96,$O96)),Ref_From_Units,0),MATCH($AA96,REF_To_Unit,0))</f>
        <v>#N/A</v>
      </c>
      <c r="AL96" s="281" t="e">
        <f t="array" aca="1" ref="AL96" ca="1">INDEX(Ref_Master_Unit_Table,MATCH($AC96,REF_To_Unit,0),MATCH('Reference - Lookup and Unit'!$A$11,Ref_From_Units,0))</f>
        <v>#N/A</v>
      </c>
      <c r="AM96" s="281" t="e">
        <f t="array" aca="1" ref="AM96" ca="1">INDEX(Ref_Master_Unit_Table,MATCH(IF(OR($G96="Fuel Use",$G96="Custom Fuel"),$O96,$L96),Ref_From_Units,0),MATCH($AD96,REF_To_Unit,0))</f>
        <v>#N/A</v>
      </c>
      <c r="AN96" s="281" t="e">
        <f t="array" aca="1" ref="AN96" ca="1">INDEX(Ref_Master_Unit_Table,MATCH($AF96,REF_To_Unit,0),MATCH('Reference - Lookup and Unit'!$A$11,Ref_From_Units,0))</f>
        <v>#N/A</v>
      </c>
      <c r="AO96" s="281" t="e">
        <f t="array" aca="1" ref="AO96" ca="1">INDEX(Ref_Master_Unit_Table,MATCH(IF(OR($G96="Fuel Use",$G96="Custom Fuel"),$O96,$L96),Ref_From_Units,0),MATCH($AD96,REF_To_Unit,0))</f>
        <v>#N/A</v>
      </c>
      <c r="AP96" s="281">
        <f t="shared" ca="1" si="91"/>
        <v>1</v>
      </c>
      <c r="AQ96" s="282">
        <f t="shared" ca="1" si="89"/>
        <v>28</v>
      </c>
      <c r="AR96" s="282">
        <f t="shared" ca="1" si="90"/>
        <v>265</v>
      </c>
      <c r="AS96" s="282">
        <f t="shared" ca="1" si="92"/>
        <v>1</v>
      </c>
      <c r="AT96" s="276" t="str">
        <f t="shared" si="93"/>
        <v>Ref_DD_vehicle_Passenger_US_Road</v>
      </c>
      <c r="AU96" s="276" t="e">
        <f t="shared" ca="1" si="17"/>
        <v>#N/A</v>
      </c>
      <c r="AV96" s="276" t="e">
        <f t="shared" ca="1" si="18"/>
        <v>#N/A</v>
      </c>
      <c r="AW96" s="276" t="e">
        <f t="shared" ca="1" si="19"/>
        <v>#N/A</v>
      </c>
      <c r="AX96" s="276" t="e">
        <f t="shared" ca="1" si="20"/>
        <v>#N/A</v>
      </c>
      <c r="AY96" s="276" t="b">
        <f t="shared" ca="1" si="21"/>
        <v>1</v>
      </c>
      <c r="AZ96" s="276" t="str">
        <f t="shared" si="22"/>
        <v/>
      </c>
      <c r="BA96" s="276" t="str">
        <f t="shared" si="23"/>
        <v/>
      </c>
      <c r="BB96" s="276" t="str">
        <f t="shared" si="94"/>
        <v/>
      </c>
      <c r="BC96" s="276" t="str">
        <f t="shared" si="95"/>
        <v/>
      </c>
      <c r="BD96" s="276" t="str">
        <f t="shared" si="96"/>
        <v/>
      </c>
      <c r="BE96" s="276" t="str">
        <f t="shared" si="97"/>
        <v/>
      </c>
      <c r="BF96" s="276" t="str">
        <f t="shared" si="28"/>
        <v/>
      </c>
      <c r="BG96" s="276" t="str">
        <f t="shared" si="29"/>
        <v/>
      </c>
      <c r="BH96" s="276" t="str">
        <f t="shared" si="98"/>
        <v/>
      </c>
      <c r="BI96" s="276" t="str">
        <f t="shared" si="99"/>
        <v/>
      </c>
      <c r="BJ96" s="276" t="str">
        <f t="shared" si="100"/>
        <v/>
      </c>
      <c r="BK96" s="276" t="str">
        <f t="shared" si="101"/>
        <v/>
      </c>
      <c r="BL96" s="276" t="str">
        <f t="shared" si="34"/>
        <v/>
      </c>
      <c r="BM96" s="283" t="str">
        <f t="shared" ca="1" si="35"/>
        <v/>
      </c>
      <c r="BN96" s="276" t="str">
        <f t="shared" si="36"/>
        <v/>
      </c>
      <c r="BO96" s="276" t="str">
        <f t="shared" si="37"/>
        <v/>
      </c>
      <c r="BP96" s="276" t="str">
        <f t="shared" si="38"/>
        <v/>
      </c>
      <c r="BQ96" s="276" t="str">
        <f t="shared" si="39"/>
        <v/>
      </c>
      <c r="BR96" s="276" t="str">
        <f t="shared" si="40"/>
        <v/>
      </c>
      <c r="BS96" s="276" t="str">
        <f t="shared" si="41"/>
        <v/>
      </c>
      <c r="BT96" s="276" t="str">
        <f t="shared" si="42"/>
        <v/>
      </c>
      <c r="BU96" s="276" t="str">
        <f t="shared" si="43"/>
        <v/>
      </c>
      <c r="BV96" s="276" t="str">
        <f t="shared" si="44"/>
        <v/>
      </c>
      <c r="BW96" s="276" t="str">
        <f t="shared" si="45"/>
        <v/>
      </c>
      <c r="BX96" s="276" t="str">
        <f t="shared" si="46"/>
        <v/>
      </c>
      <c r="BY96" s="276" t="str">
        <f t="shared" si="47"/>
        <v/>
      </c>
      <c r="BZ96" s="276" t="str">
        <f t="shared" si="48"/>
        <v/>
      </c>
      <c r="CA96" s="276" t="str">
        <f t="shared" si="49"/>
        <v/>
      </c>
      <c r="CB96" s="276" t="str">
        <f t="shared" si="50"/>
        <v/>
      </c>
      <c r="CC96" s="276" t="str">
        <f t="shared" si="51"/>
        <v/>
      </c>
      <c r="CD96" s="276" t="str">
        <f t="shared" si="52"/>
        <v/>
      </c>
      <c r="CE96" s="276" t="str">
        <f t="shared" si="53"/>
        <v/>
      </c>
      <c r="CF96" s="276" t="str">
        <f t="shared" si="54"/>
        <v/>
      </c>
      <c r="CG96" s="276" t="str">
        <f t="shared" si="55"/>
        <v/>
      </c>
      <c r="CH96" s="276" t="str">
        <f t="shared" si="56"/>
        <v/>
      </c>
      <c r="CI96" s="276" t="str">
        <f t="shared" si="57"/>
        <v/>
      </c>
      <c r="CJ96" s="276" t="str">
        <f t="shared" si="58"/>
        <v/>
      </c>
      <c r="CK96" s="276" t="str">
        <f t="shared" si="59"/>
        <v/>
      </c>
      <c r="CL96" s="276" t="str">
        <f t="shared" ca="1" si="60"/>
        <v/>
      </c>
      <c r="CM96" s="276" t="str">
        <f t="shared" si="61"/>
        <v/>
      </c>
      <c r="CN96" s="276" t="str">
        <f t="shared" si="62"/>
        <v/>
      </c>
      <c r="CO96" s="276" t="str">
        <f t="shared" si="63"/>
        <v/>
      </c>
      <c r="CP96" s="276" t="str">
        <f t="shared" si="64"/>
        <v>Ref_DD_DistanceUnit</v>
      </c>
      <c r="CQ96" s="276" t="str">
        <f t="shared" ca="1" si="102"/>
        <v/>
      </c>
      <c r="CR96" s="311">
        <f t="shared" si="66"/>
        <v>0</v>
      </c>
      <c r="CS96" s="187"/>
      <c r="CT96" s="187"/>
      <c r="CU96" s="187"/>
      <c r="CV96" s="187"/>
      <c r="CW96" s="187"/>
      <c r="CX96" s="187"/>
      <c r="CY96" s="187"/>
      <c r="CZ96" s="187"/>
      <c r="DA96" s="187"/>
      <c r="DB96" s="187"/>
      <c r="DC96" s="187"/>
      <c r="DD96" s="187"/>
      <c r="DE96" s="187"/>
      <c r="DF96" s="187"/>
      <c r="DG96" s="187"/>
      <c r="DH96" s="187"/>
      <c r="DI96" s="187"/>
      <c r="DJ96" s="187"/>
      <c r="DK96" s="187"/>
      <c r="DL96" s="187"/>
      <c r="DM96" s="199"/>
      <c r="DN96" s="199"/>
      <c r="DO96" s="313"/>
    </row>
    <row r="97" spans="1:119" s="227" customFormat="1" ht="18" hidden="1" customHeight="1">
      <c r="A97" s="187"/>
      <c r="B97" s="285"/>
      <c r="C97" s="295"/>
      <c r="D97" s="271" t="s">
        <v>77</v>
      </c>
      <c r="E97" s="271" t="s">
        <v>105</v>
      </c>
      <c r="F97" s="277"/>
      <c r="G97" s="277"/>
      <c r="H97" s="277"/>
      <c r="I97" s="278"/>
      <c r="J97" s="278"/>
      <c r="K97" s="278"/>
      <c r="L97" s="277"/>
      <c r="M97" s="277"/>
      <c r="N97" s="278"/>
      <c r="O97" s="277"/>
      <c r="P97" s="279"/>
      <c r="Q97" s="280" t="str">
        <f t="shared" ca="1" si="72"/>
        <v/>
      </c>
      <c r="R97" s="280" t="str">
        <f t="shared" ca="1" si="73"/>
        <v/>
      </c>
      <c r="S97" s="280" t="str">
        <f t="shared" ca="1" si="74"/>
        <v/>
      </c>
      <c r="T97" s="280" t="str">
        <f t="shared" ca="1" si="75"/>
        <v/>
      </c>
      <c r="U97" s="296" t="str">
        <f t="shared" ca="1" si="76"/>
        <v/>
      </c>
      <c r="V97" s="286" t="e">
        <f t="shared" ca="1" si="77"/>
        <v>#N/A</v>
      </c>
      <c r="W97" s="281" t="e">
        <f t="shared" ca="1" si="78"/>
        <v>#N/A</v>
      </c>
      <c r="X97" s="281" t="e">
        <f t="shared" ca="1" si="79"/>
        <v>#N/A</v>
      </c>
      <c r="Y97" s="281" t="e">
        <f t="shared" ca="1" si="80"/>
        <v>#N/A</v>
      </c>
      <c r="Z97" s="281" t="e">
        <f t="shared" ca="1" si="81"/>
        <v>#N/A</v>
      </c>
      <c r="AA97" s="281" t="e">
        <f t="shared" ca="1" si="82"/>
        <v>#N/A</v>
      </c>
      <c r="AB97" s="281" t="e">
        <f t="shared" ca="1" si="83"/>
        <v>#N/A</v>
      </c>
      <c r="AC97" s="281" t="e">
        <f t="shared" ca="1" si="84"/>
        <v>#N/A</v>
      </c>
      <c r="AD97" s="281" t="e">
        <f t="shared" ca="1" si="85"/>
        <v>#N/A</v>
      </c>
      <c r="AE97" s="281" t="e">
        <f t="shared" ca="1" si="86"/>
        <v>#N/A</v>
      </c>
      <c r="AF97" s="281" t="e">
        <f t="shared" ca="1" si="87"/>
        <v>#N/A</v>
      </c>
      <c r="AG97" s="281" t="e">
        <f t="shared" ca="1" si="88"/>
        <v>#N/A</v>
      </c>
      <c r="AH97" s="281" t="e">
        <f t="array" aca="1" ref="AH97" ca="1">INDEX(Ref_Master_Unit_Table,MATCH($W97,REF_To_Unit,0),MATCH('Reference - Lookup and Unit'!$A$11,Ref_From_Units,0))</f>
        <v>#N/A</v>
      </c>
      <c r="AI97" s="281" t="e">
        <f t="array" aca="1" ref="AI97" ca="1">INDEX(Ref_Master_Unit_Table,MATCH(IF(AND($D97="UK",$G97="Vehicle Distance (e.g. Road Transport)"),$L97,IF(ISBLANK($O97),$L97,$O97)),Ref_From_Units,0),MATCH($X97,REF_To_Unit,0))</f>
        <v>#N/A</v>
      </c>
      <c r="AJ97" s="281" t="e">
        <f t="array" aca="1" ref="AJ97" ca="1">INDEX(Ref_Master_Unit_Table,MATCH($Z97,REF_To_Unit,0),MATCH('Reference - Lookup and Unit'!$A$11,Ref_From_Units,0))</f>
        <v>#N/A</v>
      </c>
      <c r="AK97" s="281" t="e">
        <f t="array" aca="1" ref="AK97" ca="1">INDEX(Ref_Master_Unit_Table,MATCH(IF(AND($D97="UK",$G97="Vehicle Distance (e.g. Road Transport)"),$L97,IF(ISBLANK($O97),$L97,$O97)),Ref_From_Units,0),MATCH($AA97,REF_To_Unit,0))</f>
        <v>#N/A</v>
      </c>
      <c r="AL97" s="281" t="e">
        <f t="array" aca="1" ref="AL97" ca="1">INDEX(Ref_Master_Unit_Table,MATCH($AC97,REF_To_Unit,0),MATCH('Reference - Lookup and Unit'!$A$11,Ref_From_Units,0))</f>
        <v>#N/A</v>
      </c>
      <c r="AM97" s="281" t="e">
        <f t="array" aca="1" ref="AM97" ca="1">INDEX(Ref_Master_Unit_Table,MATCH(IF(OR($G97="Fuel Use",$G97="Custom Fuel"),$O97,$L97),Ref_From_Units,0),MATCH($AD97,REF_To_Unit,0))</f>
        <v>#N/A</v>
      </c>
      <c r="AN97" s="281" t="e">
        <f t="array" aca="1" ref="AN97" ca="1">INDEX(Ref_Master_Unit_Table,MATCH($AF97,REF_To_Unit,0),MATCH('Reference - Lookup and Unit'!$A$11,Ref_From_Units,0))</f>
        <v>#N/A</v>
      </c>
      <c r="AO97" s="281" t="e">
        <f t="array" aca="1" ref="AO97" ca="1">INDEX(Ref_Master_Unit_Table,MATCH(IF(OR($G97="Fuel Use",$G97="Custom Fuel"),$O97,$L97),Ref_From_Units,0),MATCH($AD97,REF_To_Unit,0))</f>
        <v>#N/A</v>
      </c>
      <c r="AP97" s="281">
        <f t="shared" ref="AP97:AP110" ca="1" si="103">VLOOKUP("CO2",INDIRECT(IF(Setting_IPCC_GWP_VERSION="1995 IPCC Second Assessment Report (SAR)","Ref_EF_IPCC_GWP_95",IF(Setting_IPCC_GWP_VERSION="2001 IPCC Third Assessment Report (TAR)","Ref_EF_IPCC_GWP_2001","Ref_EF_IPCC_GWP_2007"))),2,0)</f>
        <v>1</v>
      </c>
      <c r="AQ97" s="282">
        <f t="shared" ca="1" si="89"/>
        <v>28</v>
      </c>
      <c r="AR97" s="282">
        <f t="shared" ca="1" si="90"/>
        <v>265</v>
      </c>
      <c r="AS97" s="282">
        <f t="shared" ref="AS97:AS110" ca="1" si="104">VLOOKUP("Biofuel CO2",INDIRECT(IF(Setting_IPCC_GWP_VERSION="1995 IPCC Second Assessment Report (SAR)","Ref_EF_IPCC_GWP_95",IF(Setting_IPCC_GWP_VERSION="2001 IPCC Third Assessment Report (TAR)","Ref_EF_IPCC_GWP_2001","Ref_EF_IPCC_GWP_2007"))),2,0)</f>
        <v>1</v>
      </c>
      <c r="AT97" s="276" t="str">
        <f t="shared" si="93"/>
        <v>Ref_DD_vehicle_Passenger_US_Road</v>
      </c>
      <c r="AU97" s="276" t="e">
        <f t="shared" ca="1" si="17"/>
        <v>#N/A</v>
      </c>
      <c r="AV97" s="276" t="e">
        <f t="shared" ca="1" si="18"/>
        <v>#N/A</v>
      </c>
      <c r="AW97" s="276" t="e">
        <f t="shared" ca="1" si="19"/>
        <v>#N/A</v>
      </c>
      <c r="AX97" s="276" t="e">
        <f t="shared" ca="1" si="20"/>
        <v>#N/A</v>
      </c>
      <c r="AY97" s="276" t="b">
        <f t="shared" ca="1" si="21"/>
        <v>1</v>
      </c>
      <c r="AZ97" s="276" t="str">
        <f t="shared" si="22"/>
        <v/>
      </c>
      <c r="BA97" s="276" t="str">
        <f t="shared" si="23"/>
        <v/>
      </c>
      <c r="BB97" s="276" t="str">
        <f t="shared" si="94"/>
        <v/>
      </c>
      <c r="BC97" s="276" t="str">
        <f t="shared" si="95"/>
        <v/>
      </c>
      <c r="BD97" s="276" t="str">
        <f t="shared" si="96"/>
        <v/>
      </c>
      <c r="BE97" s="276" t="str">
        <f t="shared" si="97"/>
        <v/>
      </c>
      <c r="BF97" s="276" t="str">
        <f t="shared" si="28"/>
        <v/>
      </c>
      <c r="BG97" s="276" t="str">
        <f t="shared" si="29"/>
        <v/>
      </c>
      <c r="BH97" s="276" t="str">
        <f t="shared" si="98"/>
        <v/>
      </c>
      <c r="BI97" s="276" t="str">
        <f t="shared" si="99"/>
        <v/>
      </c>
      <c r="BJ97" s="276" t="str">
        <f t="shared" si="100"/>
        <v/>
      </c>
      <c r="BK97" s="276" t="str">
        <f t="shared" si="101"/>
        <v/>
      </c>
      <c r="BL97" s="276" t="str">
        <f t="shared" si="34"/>
        <v/>
      </c>
      <c r="BM97" s="283" t="str">
        <f t="shared" ca="1" si="35"/>
        <v/>
      </c>
      <c r="BN97" s="276" t="str">
        <f t="shared" si="36"/>
        <v/>
      </c>
      <c r="BO97" s="276" t="str">
        <f t="shared" si="37"/>
        <v/>
      </c>
      <c r="BP97" s="276" t="str">
        <f t="shared" si="38"/>
        <v/>
      </c>
      <c r="BQ97" s="276" t="str">
        <f t="shared" si="39"/>
        <v/>
      </c>
      <c r="BR97" s="276" t="str">
        <f t="shared" si="40"/>
        <v/>
      </c>
      <c r="BS97" s="276" t="str">
        <f t="shared" si="41"/>
        <v/>
      </c>
      <c r="BT97" s="276" t="str">
        <f t="shared" si="42"/>
        <v/>
      </c>
      <c r="BU97" s="276" t="str">
        <f t="shared" si="43"/>
        <v/>
      </c>
      <c r="BV97" s="276" t="str">
        <f t="shared" si="44"/>
        <v/>
      </c>
      <c r="BW97" s="276" t="str">
        <f t="shared" si="45"/>
        <v/>
      </c>
      <c r="BX97" s="276" t="str">
        <f t="shared" si="46"/>
        <v/>
      </c>
      <c r="BY97" s="276" t="str">
        <f t="shared" si="47"/>
        <v/>
      </c>
      <c r="BZ97" s="276" t="str">
        <f t="shared" si="48"/>
        <v/>
      </c>
      <c r="CA97" s="276" t="str">
        <f t="shared" si="49"/>
        <v/>
      </c>
      <c r="CB97" s="276" t="str">
        <f t="shared" si="50"/>
        <v/>
      </c>
      <c r="CC97" s="276" t="str">
        <f t="shared" si="51"/>
        <v/>
      </c>
      <c r="CD97" s="276" t="str">
        <f t="shared" si="52"/>
        <v/>
      </c>
      <c r="CE97" s="276" t="str">
        <f t="shared" si="53"/>
        <v/>
      </c>
      <c r="CF97" s="276" t="str">
        <f t="shared" si="54"/>
        <v/>
      </c>
      <c r="CG97" s="276" t="str">
        <f t="shared" si="55"/>
        <v/>
      </c>
      <c r="CH97" s="276" t="str">
        <f t="shared" si="56"/>
        <v/>
      </c>
      <c r="CI97" s="276" t="str">
        <f t="shared" si="57"/>
        <v/>
      </c>
      <c r="CJ97" s="276" t="str">
        <f t="shared" si="58"/>
        <v/>
      </c>
      <c r="CK97" s="276" t="str">
        <f t="shared" si="59"/>
        <v/>
      </c>
      <c r="CL97" s="276" t="str">
        <f t="shared" ca="1" si="60"/>
        <v/>
      </c>
      <c r="CM97" s="276" t="str">
        <f t="shared" si="61"/>
        <v/>
      </c>
      <c r="CN97" s="276" t="str">
        <f t="shared" si="62"/>
        <v/>
      </c>
      <c r="CO97" s="276" t="str">
        <f t="shared" si="63"/>
        <v/>
      </c>
      <c r="CP97" s="276" t="str">
        <f t="shared" si="64"/>
        <v>Ref_DD_DistanceUnit</v>
      </c>
      <c r="CQ97" s="276" t="str">
        <f t="shared" ca="1" si="102"/>
        <v/>
      </c>
      <c r="CR97" s="311">
        <f t="shared" si="66"/>
        <v>0</v>
      </c>
      <c r="CS97" s="187"/>
      <c r="CT97" s="187"/>
      <c r="CU97" s="187"/>
      <c r="CV97" s="187"/>
      <c r="CW97" s="187"/>
      <c r="CX97" s="187"/>
      <c r="CY97" s="187"/>
      <c r="CZ97" s="187"/>
      <c r="DA97" s="187"/>
      <c r="DB97" s="187"/>
      <c r="DC97" s="187"/>
      <c r="DD97" s="187"/>
      <c r="DE97" s="187"/>
      <c r="DF97" s="187"/>
      <c r="DG97" s="187"/>
      <c r="DH97" s="187"/>
      <c r="DI97" s="187"/>
      <c r="DJ97" s="187"/>
      <c r="DK97" s="187"/>
      <c r="DL97" s="187"/>
      <c r="DM97" s="199"/>
      <c r="DN97" s="199"/>
      <c r="DO97" s="313"/>
    </row>
    <row r="98" spans="1:119" s="227" customFormat="1" ht="18" hidden="1" customHeight="1">
      <c r="A98" s="187"/>
      <c r="B98" s="285"/>
      <c r="C98" s="295"/>
      <c r="D98" s="271" t="s">
        <v>77</v>
      </c>
      <c r="E98" s="271" t="s">
        <v>105</v>
      </c>
      <c r="F98" s="277"/>
      <c r="G98" s="277"/>
      <c r="H98" s="277"/>
      <c r="I98" s="278"/>
      <c r="J98" s="278"/>
      <c r="K98" s="278"/>
      <c r="L98" s="277"/>
      <c r="M98" s="277"/>
      <c r="N98" s="278"/>
      <c r="O98" s="277"/>
      <c r="P98" s="279"/>
      <c r="Q98" s="280" t="str">
        <f t="shared" ca="1" si="72"/>
        <v/>
      </c>
      <c r="R98" s="280" t="str">
        <f t="shared" ca="1" si="73"/>
        <v/>
      </c>
      <c r="S98" s="280" t="str">
        <f t="shared" ca="1" si="74"/>
        <v/>
      </c>
      <c r="T98" s="280" t="str">
        <f t="shared" ca="1" si="75"/>
        <v/>
      </c>
      <c r="U98" s="296" t="str">
        <f t="shared" ca="1" si="76"/>
        <v/>
      </c>
      <c r="V98" s="286" t="e">
        <f t="shared" ca="1" si="77"/>
        <v>#N/A</v>
      </c>
      <c r="W98" s="281" t="e">
        <f t="shared" ca="1" si="78"/>
        <v>#N/A</v>
      </c>
      <c r="X98" s="281" t="e">
        <f t="shared" ca="1" si="79"/>
        <v>#N/A</v>
      </c>
      <c r="Y98" s="281" t="e">
        <f t="shared" ca="1" si="80"/>
        <v>#N/A</v>
      </c>
      <c r="Z98" s="281" t="e">
        <f t="shared" ca="1" si="81"/>
        <v>#N/A</v>
      </c>
      <c r="AA98" s="281" t="e">
        <f t="shared" ca="1" si="82"/>
        <v>#N/A</v>
      </c>
      <c r="AB98" s="281" t="e">
        <f t="shared" ca="1" si="83"/>
        <v>#N/A</v>
      </c>
      <c r="AC98" s="281" t="e">
        <f t="shared" ca="1" si="84"/>
        <v>#N/A</v>
      </c>
      <c r="AD98" s="281" t="e">
        <f t="shared" ca="1" si="85"/>
        <v>#N/A</v>
      </c>
      <c r="AE98" s="281" t="e">
        <f t="shared" ca="1" si="86"/>
        <v>#N/A</v>
      </c>
      <c r="AF98" s="281" t="e">
        <f t="shared" ca="1" si="87"/>
        <v>#N/A</v>
      </c>
      <c r="AG98" s="281" t="e">
        <f t="shared" ca="1" si="88"/>
        <v>#N/A</v>
      </c>
      <c r="AH98" s="281" t="e">
        <f t="array" aca="1" ref="AH98" ca="1">INDEX(Ref_Master_Unit_Table,MATCH($W98,REF_To_Unit,0),MATCH('Reference - Lookup and Unit'!$A$11,Ref_From_Units,0))</f>
        <v>#N/A</v>
      </c>
      <c r="AI98" s="281" t="e">
        <f t="array" aca="1" ref="AI98" ca="1">INDEX(Ref_Master_Unit_Table,MATCH(IF(AND($D98="UK",$G98="Vehicle Distance (e.g. Road Transport)"),$L98,IF(ISBLANK($O98),$L98,$O98)),Ref_From_Units,0),MATCH($X98,REF_To_Unit,0))</f>
        <v>#N/A</v>
      </c>
      <c r="AJ98" s="281" t="e">
        <f t="array" aca="1" ref="AJ98" ca="1">INDEX(Ref_Master_Unit_Table,MATCH($Z98,REF_To_Unit,0),MATCH('Reference - Lookup and Unit'!$A$11,Ref_From_Units,0))</f>
        <v>#N/A</v>
      </c>
      <c r="AK98" s="281" t="e">
        <f t="array" aca="1" ref="AK98" ca="1">INDEX(Ref_Master_Unit_Table,MATCH(IF(AND($D98="UK",$G98="Vehicle Distance (e.g. Road Transport)"),$L98,IF(ISBLANK($O98),$L98,$O98)),Ref_From_Units,0),MATCH($AA98,REF_To_Unit,0))</f>
        <v>#N/A</v>
      </c>
      <c r="AL98" s="281" t="e">
        <f t="array" aca="1" ref="AL98" ca="1">INDEX(Ref_Master_Unit_Table,MATCH($AC98,REF_To_Unit,0),MATCH('Reference - Lookup and Unit'!$A$11,Ref_From_Units,0))</f>
        <v>#N/A</v>
      </c>
      <c r="AM98" s="281" t="e">
        <f t="array" aca="1" ref="AM98" ca="1">INDEX(Ref_Master_Unit_Table,MATCH(IF(OR($G98="Fuel Use",$G98="Custom Fuel"),$O98,$L98),Ref_From_Units,0),MATCH($AD98,REF_To_Unit,0))</f>
        <v>#N/A</v>
      </c>
      <c r="AN98" s="281" t="e">
        <f t="array" aca="1" ref="AN98" ca="1">INDEX(Ref_Master_Unit_Table,MATCH($AF98,REF_To_Unit,0),MATCH('Reference - Lookup and Unit'!$A$11,Ref_From_Units,0))</f>
        <v>#N/A</v>
      </c>
      <c r="AO98" s="281" t="e">
        <f t="array" aca="1" ref="AO98" ca="1">INDEX(Ref_Master_Unit_Table,MATCH(IF(OR($G98="Fuel Use",$G98="Custom Fuel"),$O98,$L98),Ref_From_Units,0),MATCH($AD98,REF_To_Unit,0))</f>
        <v>#N/A</v>
      </c>
      <c r="AP98" s="281">
        <f t="shared" ca="1" si="103"/>
        <v>1</v>
      </c>
      <c r="AQ98" s="282">
        <f t="shared" ca="1" si="89"/>
        <v>28</v>
      </c>
      <c r="AR98" s="282">
        <f t="shared" ca="1" si="90"/>
        <v>265</v>
      </c>
      <c r="AS98" s="282">
        <f t="shared" ca="1" si="104"/>
        <v>1</v>
      </c>
      <c r="AT98" s="276" t="str">
        <f t="shared" si="93"/>
        <v>Ref_DD_vehicle_Passenger_US_Road</v>
      </c>
      <c r="AU98" s="276" t="e">
        <f t="shared" ca="1" si="17"/>
        <v>#N/A</v>
      </c>
      <c r="AV98" s="276" t="e">
        <f t="shared" ca="1" si="18"/>
        <v>#N/A</v>
      </c>
      <c r="AW98" s="276" t="e">
        <f t="shared" ca="1" si="19"/>
        <v>#N/A</v>
      </c>
      <c r="AX98" s="276" t="e">
        <f t="shared" ca="1" si="20"/>
        <v>#N/A</v>
      </c>
      <c r="AY98" s="276" t="b">
        <f t="shared" ca="1" si="21"/>
        <v>1</v>
      </c>
      <c r="AZ98" s="276" t="str">
        <f t="shared" si="22"/>
        <v/>
      </c>
      <c r="BA98" s="276" t="str">
        <f t="shared" si="23"/>
        <v/>
      </c>
      <c r="BB98" s="276" t="str">
        <f t="shared" si="94"/>
        <v/>
      </c>
      <c r="BC98" s="276" t="str">
        <f t="shared" si="95"/>
        <v/>
      </c>
      <c r="BD98" s="276" t="str">
        <f t="shared" si="96"/>
        <v/>
      </c>
      <c r="BE98" s="276" t="str">
        <f t="shared" si="97"/>
        <v/>
      </c>
      <c r="BF98" s="276" t="str">
        <f t="shared" si="28"/>
        <v/>
      </c>
      <c r="BG98" s="276" t="str">
        <f t="shared" si="29"/>
        <v/>
      </c>
      <c r="BH98" s="276" t="str">
        <f t="shared" si="98"/>
        <v/>
      </c>
      <c r="BI98" s="276" t="str">
        <f t="shared" si="99"/>
        <v/>
      </c>
      <c r="BJ98" s="276" t="str">
        <f t="shared" si="100"/>
        <v/>
      </c>
      <c r="BK98" s="276" t="str">
        <f t="shared" si="101"/>
        <v/>
      </c>
      <c r="BL98" s="276" t="str">
        <f t="shared" si="34"/>
        <v/>
      </c>
      <c r="BM98" s="283" t="str">
        <f t="shared" ca="1" si="35"/>
        <v/>
      </c>
      <c r="BN98" s="276" t="str">
        <f t="shared" si="36"/>
        <v/>
      </c>
      <c r="BO98" s="276" t="str">
        <f t="shared" si="37"/>
        <v/>
      </c>
      <c r="BP98" s="276" t="str">
        <f t="shared" si="38"/>
        <v/>
      </c>
      <c r="BQ98" s="276" t="str">
        <f t="shared" si="39"/>
        <v/>
      </c>
      <c r="BR98" s="276" t="str">
        <f t="shared" si="40"/>
        <v/>
      </c>
      <c r="BS98" s="276" t="str">
        <f t="shared" si="41"/>
        <v/>
      </c>
      <c r="BT98" s="276" t="str">
        <f t="shared" si="42"/>
        <v/>
      </c>
      <c r="BU98" s="276" t="str">
        <f t="shared" si="43"/>
        <v/>
      </c>
      <c r="BV98" s="276" t="str">
        <f t="shared" si="44"/>
        <v/>
      </c>
      <c r="BW98" s="276" t="str">
        <f t="shared" si="45"/>
        <v/>
      </c>
      <c r="BX98" s="276" t="str">
        <f t="shared" si="46"/>
        <v/>
      </c>
      <c r="BY98" s="276" t="str">
        <f t="shared" si="47"/>
        <v/>
      </c>
      <c r="BZ98" s="276" t="str">
        <f t="shared" si="48"/>
        <v/>
      </c>
      <c r="CA98" s="276" t="str">
        <f t="shared" si="49"/>
        <v/>
      </c>
      <c r="CB98" s="276" t="str">
        <f t="shared" si="50"/>
        <v/>
      </c>
      <c r="CC98" s="276" t="str">
        <f t="shared" si="51"/>
        <v/>
      </c>
      <c r="CD98" s="276" t="str">
        <f t="shared" si="52"/>
        <v/>
      </c>
      <c r="CE98" s="276" t="str">
        <f t="shared" si="53"/>
        <v/>
      </c>
      <c r="CF98" s="276" t="str">
        <f t="shared" si="54"/>
        <v/>
      </c>
      <c r="CG98" s="276" t="str">
        <f t="shared" si="55"/>
        <v/>
      </c>
      <c r="CH98" s="276" t="str">
        <f t="shared" si="56"/>
        <v/>
      </c>
      <c r="CI98" s="276" t="str">
        <f t="shared" si="57"/>
        <v/>
      </c>
      <c r="CJ98" s="276" t="str">
        <f t="shared" si="58"/>
        <v/>
      </c>
      <c r="CK98" s="276" t="str">
        <f t="shared" si="59"/>
        <v/>
      </c>
      <c r="CL98" s="276" t="str">
        <f t="shared" ca="1" si="60"/>
        <v/>
      </c>
      <c r="CM98" s="276" t="str">
        <f t="shared" si="61"/>
        <v/>
      </c>
      <c r="CN98" s="276" t="str">
        <f t="shared" si="62"/>
        <v/>
      </c>
      <c r="CO98" s="276" t="str">
        <f t="shared" si="63"/>
        <v/>
      </c>
      <c r="CP98" s="276" t="str">
        <f t="shared" si="64"/>
        <v>Ref_DD_DistanceUnit</v>
      </c>
      <c r="CQ98" s="276" t="str">
        <f t="shared" ca="1" si="102"/>
        <v/>
      </c>
      <c r="CR98" s="311">
        <f t="shared" si="66"/>
        <v>0</v>
      </c>
      <c r="CS98" s="187"/>
      <c r="CT98" s="187"/>
      <c r="CU98" s="187"/>
      <c r="CV98" s="187"/>
      <c r="CW98" s="187"/>
      <c r="CX98" s="187"/>
      <c r="CY98" s="187"/>
      <c r="CZ98" s="187"/>
      <c r="DA98" s="187"/>
      <c r="DB98" s="187"/>
      <c r="DC98" s="187"/>
      <c r="DD98" s="187"/>
      <c r="DE98" s="187"/>
      <c r="DF98" s="187"/>
      <c r="DG98" s="187"/>
      <c r="DH98" s="187"/>
      <c r="DI98" s="187"/>
      <c r="DJ98" s="187"/>
      <c r="DK98" s="187"/>
      <c r="DL98" s="187"/>
      <c r="DM98" s="199"/>
      <c r="DN98" s="199"/>
      <c r="DO98" s="313"/>
    </row>
    <row r="99" spans="1:119" s="227" customFormat="1" ht="18" hidden="1" customHeight="1">
      <c r="A99" s="187"/>
      <c r="B99" s="285"/>
      <c r="C99" s="295"/>
      <c r="D99" s="271" t="s">
        <v>77</v>
      </c>
      <c r="E99" s="271" t="s">
        <v>105</v>
      </c>
      <c r="F99" s="277"/>
      <c r="G99" s="277"/>
      <c r="H99" s="277"/>
      <c r="I99" s="278"/>
      <c r="J99" s="278"/>
      <c r="K99" s="278"/>
      <c r="L99" s="277"/>
      <c r="M99" s="277"/>
      <c r="N99" s="278"/>
      <c r="O99" s="277"/>
      <c r="P99" s="279"/>
      <c r="Q99" s="280" t="str">
        <f t="shared" ca="1" si="72"/>
        <v/>
      </c>
      <c r="R99" s="280" t="str">
        <f t="shared" ca="1" si="73"/>
        <v/>
      </c>
      <c r="S99" s="280" t="str">
        <f t="shared" ca="1" si="74"/>
        <v/>
      </c>
      <c r="T99" s="280" t="str">
        <f t="shared" ca="1" si="75"/>
        <v/>
      </c>
      <c r="U99" s="296" t="str">
        <f t="shared" ca="1" si="76"/>
        <v/>
      </c>
      <c r="V99" s="286" t="e">
        <f t="shared" ca="1" si="77"/>
        <v>#N/A</v>
      </c>
      <c r="W99" s="281" t="e">
        <f t="shared" ca="1" si="78"/>
        <v>#N/A</v>
      </c>
      <c r="X99" s="281" t="e">
        <f t="shared" ca="1" si="79"/>
        <v>#N/A</v>
      </c>
      <c r="Y99" s="281" t="e">
        <f t="shared" ca="1" si="80"/>
        <v>#N/A</v>
      </c>
      <c r="Z99" s="281" t="e">
        <f t="shared" ca="1" si="81"/>
        <v>#N/A</v>
      </c>
      <c r="AA99" s="281" t="e">
        <f t="shared" ca="1" si="82"/>
        <v>#N/A</v>
      </c>
      <c r="AB99" s="281" t="e">
        <f t="shared" ca="1" si="83"/>
        <v>#N/A</v>
      </c>
      <c r="AC99" s="281" t="e">
        <f t="shared" ca="1" si="84"/>
        <v>#N/A</v>
      </c>
      <c r="AD99" s="281" t="e">
        <f t="shared" ca="1" si="85"/>
        <v>#N/A</v>
      </c>
      <c r="AE99" s="281" t="e">
        <f t="shared" ca="1" si="86"/>
        <v>#N/A</v>
      </c>
      <c r="AF99" s="281" t="e">
        <f t="shared" ca="1" si="87"/>
        <v>#N/A</v>
      </c>
      <c r="AG99" s="281" t="e">
        <f t="shared" ca="1" si="88"/>
        <v>#N/A</v>
      </c>
      <c r="AH99" s="281" t="e">
        <f t="array" aca="1" ref="AH99" ca="1">INDEX(Ref_Master_Unit_Table,MATCH($W99,REF_To_Unit,0),MATCH('Reference - Lookup and Unit'!$A$11,Ref_From_Units,0))</f>
        <v>#N/A</v>
      </c>
      <c r="AI99" s="281" t="e">
        <f t="array" aca="1" ref="AI99" ca="1">INDEX(Ref_Master_Unit_Table,MATCH(IF(AND($D99="UK",$G99="Vehicle Distance (e.g. Road Transport)"),$L99,IF(ISBLANK($O99),$L99,$O99)),Ref_From_Units,0),MATCH($X99,REF_To_Unit,0))</f>
        <v>#N/A</v>
      </c>
      <c r="AJ99" s="281" t="e">
        <f t="array" aca="1" ref="AJ99" ca="1">INDEX(Ref_Master_Unit_Table,MATCH($Z99,REF_To_Unit,0),MATCH('Reference - Lookup and Unit'!$A$11,Ref_From_Units,0))</f>
        <v>#N/A</v>
      </c>
      <c r="AK99" s="281" t="e">
        <f t="array" aca="1" ref="AK99" ca="1">INDEX(Ref_Master_Unit_Table,MATCH(IF(AND($D99="UK",$G99="Vehicle Distance (e.g. Road Transport)"),$L99,IF(ISBLANK($O99),$L99,$O99)),Ref_From_Units,0),MATCH($AA99,REF_To_Unit,0))</f>
        <v>#N/A</v>
      </c>
      <c r="AL99" s="281" t="e">
        <f t="array" aca="1" ref="AL99" ca="1">INDEX(Ref_Master_Unit_Table,MATCH($AC99,REF_To_Unit,0),MATCH('Reference - Lookup and Unit'!$A$11,Ref_From_Units,0))</f>
        <v>#N/A</v>
      </c>
      <c r="AM99" s="281" t="e">
        <f t="array" aca="1" ref="AM99" ca="1">INDEX(Ref_Master_Unit_Table,MATCH(IF(OR($G99="Fuel Use",$G99="Custom Fuel"),$O99,$L99),Ref_From_Units,0),MATCH($AD99,REF_To_Unit,0))</f>
        <v>#N/A</v>
      </c>
      <c r="AN99" s="281" t="e">
        <f t="array" aca="1" ref="AN99" ca="1">INDEX(Ref_Master_Unit_Table,MATCH($AF99,REF_To_Unit,0),MATCH('Reference - Lookup and Unit'!$A$11,Ref_From_Units,0))</f>
        <v>#N/A</v>
      </c>
      <c r="AO99" s="281" t="e">
        <f t="array" aca="1" ref="AO99" ca="1">INDEX(Ref_Master_Unit_Table,MATCH(IF(OR($G99="Fuel Use",$G99="Custom Fuel"),$O99,$L99),Ref_From_Units,0),MATCH($AD99,REF_To_Unit,0))</f>
        <v>#N/A</v>
      </c>
      <c r="AP99" s="281">
        <f t="shared" ca="1" si="103"/>
        <v>1</v>
      </c>
      <c r="AQ99" s="282">
        <f t="shared" ca="1" si="89"/>
        <v>28</v>
      </c>
      <c r="AR99" s="282">
        <f t="shared" ca="1" si="90"/>
        <v>265</v>
      </c>
      <c r="AS99" s="282">
        <f t="shared" ca="1" si="104"/>
        <v>1</v>
      </c>
      <c r="AT99" s="276" t="str">
        <f t="shared" si="93"/>
        <v>Ref_DD_vehicle_Passenger_US_Road</v>
      </c>
      <c r="AU99" s="276" t="e">
        <f t="shared" ca="1" si="17"/>
        <v>#N/A</v>
      </c>
      <c r="AV99" s="276" t="e">
        <f t="shared" ca="1" si="18"/>
        <v>#N/A</v>
      </c>
      <c r="AW99" s="276" t="e">
        <f t="shared" ca="1" si="19"/>
        <v>#N/A</v>
      </c>
      <c r="AX99" s="276" t="e">
        <f t="shared" ca="1" si="20"/>
        <v>#N/A</v>
      </c>
      <c r="AY99" s="276" t="b">
        <f t="shared" ca="1" si="21"/>
        <v>1</v>
      </c>
      <c r="AZ99" s="276" t="str">
        <f t="shared" si="22"/>
        <v/>
      </c>
      <c r="BA99" s="276" t="str">
        <f t="shared" si="23"/>
        <v/>
      </c>
      <c r="BB99" s="276" t="str">
        <f t="shared" si="94"/>
        <v/>
      </c>
      <c r="BC99" s="276" t="str">
        <f t="shared" si="95"/>
        <v/>
      </c>
      <c r="BD99" s="276" t="str">
        <f t="shared" si="96"/>
        <v/>
      </c>
      <c r="BE99" s="276" t="str">
        <f t="shared" si="97"/>
        <v/>
      </c>
      <c r="BF99" s="276" t="str">
        <f t="shared" si="28"/>
        <v/>
      </c>
      <c r="BG99" s="276" t="str">
        <f t="shared" si="29"/>
        <v/>
      </c>
      <c r="BH99" s="276" t="str">
        <f t="shared" si="98"/>
        <v/>
      </c>
      <c r="BI99" s="276" t="str">
        <f t="shared" si="99"/>
        <v/>
      </c>
      <c r="BJ99" s="276" t="str">
        <f t="shared" si="100"/>
        <v/>
      </c>
      <c r="BK99" s="276" t="str">
        <f t="shared" si="101"/>
        <v/>
      </c>
      <c r="BL99" s="276" t="str">
        <f t="shared" si="34"/>
        <v/>
      </c>
      <c r="BM99" s="283" t="str">
        <f t="shared" ca="1" si="35"/>
        <v/>
      </c>
      <c r="BN99" s="276" t="str">
        <f t="shared" si="36"/>
        <v/>
      </c>
      <c r="BO99" s="276" t="str">
        <f t="shared" si="37"/>
        <v/>
      </c>
      <c r="BP99" s="276" t="str">
        <f t="shared" si="38"/>
        <v/>
      </c>
      <c r="BQ99" s="276" t="str">
        <f t="shared" si="39"/>
        <v/>
      </c>
      <c r="BR99" s="276" t="str">
        <f t="shared" si="40"/>
        <v/>
      </c>
      <c r="BS99" s="276" t="str">
        <f t="shared" si="41"/>
        <v/>
      </c>
      <c r="BT99" s="276" t="str">
        <f t="shared" si="42"/>
        <v/>
      </c>
      <c r="BU99" s="276" t="str">
        <f t="shared" si="43"/>
        <v/>
      </c>
      <c r="BV99" s="276" t="str">
        <f t="shared" si="44"/>
        <v/>
      </c>
      <c r="BW99" s="276" t="str">
        <f t="shared" si="45"/>
        <v/>
      </c>
      <c r="BX99" s="276" t="str">
        <f t="shared" si="46"/>
        <v/>
      </c>
      <c r="BY99" s="276" t="str">
        <f t="shared" si="47"/>
        <v/>
      </c>
      <c r="BZ99" s="276" t="str">
        <f t="shared" si="48"/>
        <v/>
      </c>
      <c r="CA99" s="276" t="str">
        <f t="shared" si="49"/>
        <v/>
      </c>
      <c r="CB99" s="276" t="str">
        <f t="shared" si="50"/>
        <v/>
      </c>
      <c r="CC99" s="276" t="str">
        <f t="shared" si="51"/>
        <v/>
      </c>
      <c r="CD99" s="276" t="str">
        <f t="shared" si="52"/>
        <v/>
      </c>
      <c r="CE99" s="276" t="str">
        <f t="shared" si="53"/>
        <v/>
      </c>
      <c r="CF99" s="276" t="str">
        <f t="shared" si="54"/>
        <v/>
      </c>
      <c r="CG99" s="276" t="str">
        <f t="shared" si="55"/>
        <v/>
      </c>
      <c r="CH99" s="276" t="str">
        <f t="shared" si="56"/>
        <v/>
      </c>
      <c r="CI99" s="276" t="str">
        <f t="shared" si="57"/>
        <v/>
      </c>
      <c r="CJ99" s="276" t="str">
        <f t="shared" si="58"/>
        <v/>
      </c>
      <c r="CK99" s="276" t="str">
        <f t="shared" si="59"/>
        <v/>
      </c>
      <c r="CL99" s="276" t="str">
        <f t="shared" ca="1" si="60"/>
        <v/>
      </c>
      <c r="CM99" s="276" t="str">
        <f t="shared" si="61"/>
        <v/>
      </c>
      <c r="CN99" s="276" t="str">
        <f t="shared" si="62"/>
        <v/>
      </c>
      <c r="CO99" s="276" t="str">
        <f t="shared" si="63"/>
        <v/>
      </c>
      <c r="CP99" s="276" t="str">
        <f t="shared" si="64"/>
        <v>Ref_DD_DistanceUnit</v>
      </c>
      <c r="CQ99" s="276" t="str">
        <f t="shared" ca="1" si="102"/>
        <v/>
      </c>
      <c r="CR99" s="311">
        <f t="shared" si="66"/>
        <v>0</v>
      </c>
      <c r="CS99" s="187"/>
      <c r="CT99" s="187"/>
      <c r="CU99" s="187"/>
      <c r="CV99" s="187"/>
      <c r="CW99" s="187"/>
      <c r="CX99" s="187"/>
      <c r="CY99" s="187"/>
      <c r="CZ99" s="187"/>
      <c r="DA99" s="187"/>
      <c r="DB99" s="187"/>
      <c r="DC99" s="187"/>
      <c r="DD99" s="187"/>
      <c r="DE99" s="187"/>
      <c r="DF99" s="187"/>
      <c r="DG99" s="187"/>
      <c r="DH99" s="187"/>
      <c r="DI99" s="187"/>
      <c r="DJ99" s="187"/>
      <c r="DK99" s="187"/>
      <c r="DL99" s="187"/>
      <c r="DM99" s="199"/>
      <c r="DN99" s="199"/>
      <c r="DO99" s="313"/>
    </row>
    <row r="100" spans="1:119" s="227" customFormat="1" ht="18" hidden="1" customHeight="1">
      <c r="A100" s="187"/>
      <c r="B100" s="285"/>
      <c r="C100" s="295"/>
      <c r="D100" s="271" t="s">
        <v>77</v>
      </c>
      <c r="E100" s="271" t="s">
        <v>105</v>
      </c>
      <c r="F100" s="277"/>
      <c r="G100" s="277"/>
      <c r="H100" s="277"/>
      <c r="I100" s="278"/>
      <c r="J100" s="278"/>
      <c r="K100" s="278"/>
      <c r="L100" s="277"/>
      <c r="M100" s="277"/>
      <c r="N100" s="278"/>
      <c r="O100" s="277"/>
      <c r="P100" s="279"/>
      <c r="Q100" s="280" t="str">
        <f t="shared" ca="1" si="72"/>
        <v/>
      </c>
      <c r="R100" s="280" t="str">
        <f t="shared" ca="1" si="73"/>
        <v/>
      </c>
      <c r="S100" s="280" t="str">
        <f t="shared" ca="1" si="74"/>
        <v/>
      </c>
      <c r="T100" s="280" t="str">
        <f t="shared" ca="1" si="75"/>
        <v/>
      </c>
      <c r="U100" s="296" t="str">
        <f t="shared" ca="1" si="76"/>
        <v/>
      </c>
      <c r="V100" s="286" t="e">
        <f t="shared" ca="1" si="77"/>
        <v>#N/A</v>
      </c>
      <c r="W100" s="281" t="e">
        <f t="shared" ca="1" si="78"/>
        <v>#N/A</v>
      </c>
      <c r="X100" s="281" t="e">
        <f t="shared" ca="1" si="79"/>
        <v>#N/A</v>
      </c>
      <c r="Y100" s="281" t="e">
        <f t="shared" ca="1" si="80"/>
        <v>#N/A</v>
      </c>
      <c r="Z100" s="281" t="e">
        <f t="shared" ca="1" si="81"/>
        <v>#N/A</v>
      </c>
      <c r="AA100" s="281" t="e">
        <f t="shared" ca="1" si="82"/>
        <v>#N/A</v>
      </c>
      <c r="AB100" s="281" t="e">
        <f t="shared" ca="1" si="83"/>
        <v>#N/A</v>
      </c>
      <c r="AC100" s="281" t="e">
        <f t="shared" ca="1" si="84"/>
        <v>#N/A</v>
      </c>
      <c r="AD100" s="281" t="e">
        <f t="shared" ca="1" si="85"/>
        <v>#N/A</v>
      </c>
      <c r="AE100" s="281" t="e">
        <f t="shared" ca="1" si="86"/>
        <v>#N/A</v>
      </c>
      <c r="AF100" s="281" t="e">
        <f t="shared" ca="1" si="87"/>
        <v>#N/A</v>
      </c>
      <c r="AG100" s="281" t="e">
        <f t="shared" ca="1" si="88"/>
        <v>#N/A</v>
      </c>
      <c r="AH100" s="281" t="e">
        <f t="array" aca="1" ref="AH100" ca="1">INDEX(Ref_Master_Unit_Table,MATCH($W100,REF_To_Unit,0),MATCH('Reference - Lookup and Unit'!$A$11,Ref_From_Units,0))</f>
        <v>#N/A</v>
      </c>
      <c r="AI100" s="281" t="e">
        <f t="array" aca="1" ref="AI100" ca="1">INDEX(Ref_Master_Unit_Table,MATCH(IF(AND($D100="UK",$G100="Vehicle Distance (e.g. Road Transport)"),$L100,IF(ISBLANK($O100),$L100,$O100)),Ref_From_Units,0),MATCH($X100,REF_To_Unit,0))</f>
        <v>#N/A</v>
      </c>
      <c r="AJ100" s="281" t="e">
        <f t="array" aca="1" ref="AJ100" ca="1">INDEX(Ref_Master_Unit_Table,MATCH($Z100,REF_To_Unit,0),MATCH('Reference - Lookup and Unit'!$A$11,Ref_From_Units,0))</f>
        <v>#N/A</v>
      </c>
      <c r="AK100" s="281" t="e">
        <f t="array" aca="1" ref="AK100" ca="1">INDEX(Ref_Master_Unit_Table,MATCH(IF(AND($D100="UK",$G100="Vehicle Distance (e.g. Road Transport)"),$L100,IF(ISBLANK($O100),$L100,$O100)),Ref_From_Units,0),MATCH($AA100,REF_To_Unit,0))</f>
        <v>#N/A</v>
      </c>
      <c r="AL100" s="281" t="e">
        <f t="array" aca="1" ref="AL100" ca="1">INDEX(Ref_Master_Unit_Table,MATCH($AC100,REF_To_Unit,0),MATCH('Reference - Lookup and Unit'!$A$11,Ref_From_Units,0))</f>
        <v>#N/A</v>
      </c>
      <c r="AM100" s="281" t="e">
        <f t="array" aca="1" ref="AM100" ca="1">INDEX(Ref_Master_Unit_Table,MATCH(IF(OR($G100="Fuel Use",$G100="Custom Fuel"),$O100,$L100),Ref_From_Units,0),MATCH($AD100,REF_To_Unit,0))</f>
        <v>#N/A</v>
      </c>
      <c r="AN100" s="281" t="e">
        <f t="array" aca="1" ref="AN100" ca="1">INDEX(Ref_Master_Unit_Table,MATCH($AF100,REF_To_Unit,0),MATCH('Reference - Lookup and Unit'!$A$11,Ref_From_Units,0))</f>
        <v>#N/A</v>
      </c>
      <c r="AO100" s="281" t="e">
        <f t="array" aca="1" ref="AO100" ca="1">INDEX(Ref_Master_Unit_Table,MATCH(IF(OR($G100="Fuel Use",$G100="Custom Fuel"),$O100,$L100),Ref_From_Units,0),MATCH($AD100,REF_To_Unit,0))</f>
        <v>#N/A</v>
      </c>
      <c r="AP100" s="281">
        <f t="shared" ca="1" si="103"/>
        <v>1</v>
      </c>
      <c r="AQ100" s="282">
        <f t="shared" ca="1" si="89"/>
        <v>28</v>
      </c>
      <c r="AR100" s="282">
        <f t="shared" ca="1" si="90"/>
        <v>265</v>
      </c>
      <c r="AS100" s="282">
        <f t="shared" ca="1" si="104"/>
        <v>1</v>
      </c>
      <c r="AT100" s="276" t="str">
        <f t="shared" si="93"/>
        <v>Ref_DD_vehicle_Passenger_US_Road</v>
      </c>
      <c r="AU100" s="276" t="e">
        <f t="shared" ca="1" si="17"/>
        <v>#N/A</v>
      </c>
      <c r="AV100" s="276" t="e">
        <f t="shared" ca="1" si="18"/>
        <v>#N/A</v>
      </c>
      <c r="AW100" s="276" t="e">
        <f t="shared" ca="1" si="19"/>
        <v>#N/A</v>
      </c>
      <c r="AX100" s="276" t="e">
        <f t="shared" ca="1" si="20"/>
        <v>#N/A</v>
      </c>
      <c r="AY100" s="276" t="b">
        <f t="shared" ca="1" si="21"/>
        <v>1</v>
      </c>
      <c r="AZ100" s="276" t="str">
        <f t="shared" si="22"/>
        <v/>
      </c>
      <c r="BA100" s="276" t="str">
        <f t="shared" si="23"/>
        <v/>
      </c>
      <c r="BB100" s="276" t="str">
        <f t="shared" si="94"/>
        <v/>
      </c>
      <c r="BC100" s="276" t="str">
        <f t="shared" si="95"/>
        <v/>
      </c>
      <c r="BD100" s="276" t="str">
        <f t="shared" si="96"/>
        <v/>
      </c>
      <c r="BE100" s="276" t="str">
        <f t="shared" si="97"/>
        <v/>
      </c>
      <c r="BF100" s="276" t="str">
        <f t="shared" si="28"/>
        <v/>
      </c>
      <c r="BG100" s="276" t="str">
        <f t="shared" si="29"/>
        <v/>
      </c>
      <c r="BH100" s="276" t="str">
        <f t="shared" si="98"/>
        <v/>
      </c>
      <c r="BI100" s="276" t="str">
        <f t="shared" si="99"/>
        <v/>
      </c>
      <c r="BJ100" s="276" t="str">
        <f t="shared" si="100"/>
        <v/>
      </c>
      <c r="BK100" s="276" t="str">
        <f t="shared" si="101"/>
        <v/>
      </c>
      <c r="BL100" s="276" t="str">
        <f t="shared" si="34"/>
        <v/>
      </c>
      <c r="BM100" s="283" t="str">
        <f t="shared" ca="1" si="35"/>
        <v/>
      </c>
      <c r="BN100" s="276" t="str">
        <f t="shared" si="36"/>
        <v/>
      </c>
      <c r="BO100" s="276" t="str">
        <f t="shared" si="37"/>
        <v/>
      </c>
      <c r="BP100" s="276" t="str">
        <f t="shared" si="38"/>
        <v/>
      </c>
      <c r="BQ100" s="276" t="str">
        <f t="shared" si="39"/>
        <v/>
      </c>
      <c r="BR100" s="276" t="str">
        <f t="shared" si="40"/>
        <v/>
      </c>
      <c r="BS100" s="276" t="str">
        <f t="shared" si="41"/>
        <v/>
      </c>
      <c r="BT100" s="276" t="str">
        <f t="shared" si="42"/>
        <v/>
      </c>
      <c r="BU100" s="276" t="str">
        <f t="shared" si="43"/>
        <v/>
      </c>
      <c r="BV100" s="276" t="str">
        <f t="shared" si="44"/>
        <v/>
      </c>
      <c r="BW100" s="276" t="str">
        <f t="shared" si="45"/>
        <v/>
      </c>
      <c r="BX100" s="276" t="str">
        <f t="shared" si="46"/>
        <v/>
      </c>
      <c r="BY100" s="276" t="str">
        <f t="shared" si="47"/>
        <v/>
      </c>
      <c r="BZ100" s="276" t="str">
        <f t="shared" si="48"/>
        <v/>
      </c>
      <c r="CA100" s="276" t="str">
        <f t="shared" si="49"/>
        <v/>
      </c>
      <c r="CB100" s="276" t="str">
        <f t="shared" si="50"/>
        <v/>
      </c>
      <c r="CC100" s="276" t="str">
        <f t="shared" si="51"/>
        <v/>
      </c>
      <c r="CD100" s="276" t="str">
        <f t="shared" si="52"/>
        <v/>
      </c>
      <c r="CE100" s="276" t="str">
        <f t="shared" si="53"/>
        <v/>
      </c>
      <c r="CF100" s="276" t="str">
        <f t="shared" si="54"/>
        <v/>
      </c>
      <c r="CG100" s="276" t="str">
        <f t="shared" si="55"/>
        <v/>
      </c>
      <c r="CH100" s="276" t="str">
        <f t="shared" si="56"/>
        <v/>
      </c>
      <c r="CI100" s="276" t="str">
        <f t="shared" si="57"/>
        <v/>
      </c>
      <c r="CJ100" s="276" t="str">
        <f t="shared" si="58"/>
        <v/>
      </c>
      <c r="CK100" s="276" t="str">
        <f t="shared" si="59"/>
        <v/>
      </c>
      <c r="CL100" s="276" t="str">
        <f t="shared" ca="1" si="60"/>
        <v/>
      </c>
      <c r="CM100" s="276" t="str">
        <f t="shared" si="61"/>
        <v/>
      </c>
      <c r="CN100" s="276" t="str">
        <f t="shared" si="62"/>
        <v/>
      </c>
      <c r="CO100" s="276" t="str">
        <f t="shared" si="63"/>
        <v/>
      </c>
      <c r="CP100" s="276" t="str">
        <f t="shared" si="64"/>
        <v>Ref_DD_DistanceUnit</v>
      </c>
      <c r="CQ100" s="276" t="str">
        <f t="shared" ca="1" si="102"/>
        <v/>
      </c>
      <c r="CR100" s="311">
        <f t="shared" si="66"/>
        <v>0</v>
      </c>
      <c r="CS100" s="187"/>
      <c r="CT100" s="187"/>
      <c r="CU100" s="187"/>
      <c r="CV100" s="187"/>
      <c r="CW100" s="187"/>
      <c r="CX100" s="187"/>
      <c r="CY100" s="187"/>
      <c r="CZ100" s="187"/>
      <c r="DA100" s="187"/>
      <c r="DB100" s="187"/>
      <c r="DC100" s="187"/>
      <c r="DD100" s="187"/>
      <c r="DE100" s="187"/>
      <c r="DF100" s="187"/>
      <c r="DG100" s="187"/>
      <c r="DH100" s="187"/>
      <c r="DI100" s="187"/>
      <c r="DJ100" s="187"/>
      <c r="DK100" s="187"/>
      <c r="DL100" s="187"/>
      <c r="DM100" s="199"/>
      <c r="DN100" s="199"/>
      <c r="DO100" s="313"/>
    </row>
    <row r="101" spans="1:119" s="227" customFormat="1" ht="18" hidden="1" customHeight="1">
      <c r="A101" s="187"/>
      <c r="B101" s="285"/>
      <c r="C101" s="295"/>
      <c r="D101" s="271" t="s">
        <v>77</v>
      </c>
      <c r="E101" s="271" t="s">
        <v>105</v>
      </c>
      <c r="F101" s="277"/>
      <c r="G101" s="277"/>
      <c r="H101" s="277"/>
      <c r="I101" s="278"/>
      <c r="J101" s="278"/>
      <c r="K101" s="278"/>
      <c r="L101" s="277"/>
      <c r="M101" s="277"/>
      <c r="N101" s="278"/>
      <c r="O101" s="277"/>
      <c r="P101" s="279"/>
      <c r="Q101" s="280" t="str">
        <f t="shared" ca="1" si="72"/>
        <v/>
      </c>
      <c r="R101" s="280" t="str">
        <f t="shared" ca="1" si="73"/>
        <v/>
      </c>
      <c r="S101" s="280" t="str">
        <f t="shared" ca="1" si="74"/>
        <v/>
      </c>
      <c r="T101" s="280" t="str">
        <f t="shared" ca="1" si="75"/>
        <v/>
      </c>
      <c r="U101" s="296" t="str">
        <f t="shared" ca="1" si="76"/>
        <v/>
      </c>
      <c r="V101" s="286" t="e">
        <f t="shared" ca="1" si="77"/>
        <v>#N/A</v>
      </c>
      <c r="W101" s="281" t="e">
        <f t="shared" ca="1" si="78"/>
        <v>#N/A</v>
      </c>
      <c r="X101" s="281" t="e">
        <f t="shared" ca="1" si="79"/>
        <v>#N/A</v>
      </c>
      <c r="Y101" s="281" t="e">
        <f t="shared" ca="1" si="80"/>
        <v>#N/A</v>
      </c>
      <c r="Z101" s="281" t="e">
        <f t="shared" ca="1" si="81"/>
        <v>#N/A</v>
      </c>
      <c r="AA101" s="281" t="e">
        <f t="shared" ca="1" si="82"/>
        <v>#N/A</v>
      </c>
      <c r="AB101" s="281" t="e">
        <f t="shared" ca="1" si="83"/>
        <v>#N/A</v>
      </c>
      <c r="AC101" s="281" t="e">
        <f t="shared" ca="1" si="84"/>
        <v>#N/A</v>
      </c>
      <c r="AD101" s="281" t="e">
        <f t="shared" ca="1" si="85"/>
        <v>#N/A</v>
      </c>
      <c r="AE101" s="281" t="e">
        <f t="shared" ca="1" si="86"/>
        <v>#N/A</v>
      </c>
      <c r="AF101" s="281" t="e">
        <f t="shared" ca="1" si="87"/>
        <v>#N/A</v>
      </c>
      <c r="AG101" s="281" t="e">
        <f t="shared" ca="1" si="88"/>
        <v>#N/A</v>
      </c>
      <c r="AH101" s="281" t="e">
        <f t="array" aca="1" ref="AH101" ca="1">INDEX(Ref_Master_Unit_Table,MATCH($W101,REF_To_Unit,0),MATCH('Reference - Lookup and Unit'!$A$11,Ref_From_Units,0))</f>
        <v>#N/A</v>
      </c>
      <c r="AI101" s="281" t="e">
        <f t="array" aca="1" ref="AI101" ca="1">INDEX(Ref_Master_Unit_Table,MATCH(IF(AND($D101="UK",$G101="Vehicle Distance (e.g. Road Transport)"),$L101,IF(ISBLANK($O101),$L101,$O101)),Ref_From_Units,0),MATCH($X101,REF_To_Unit,0))</f>
        <v>#N/A</v>
      </c>
      <c r="AJ101" s="281" t="e">
        <f t="array" aca="1" ref="AJ101" ca="1">INDEX(Ref_Master_Unit_Table,MATCH($Z101,REF_To_Unit,0),MATCH('Reference - Lookup and Unit'!$A$11,Ref_From_Units,0))</f>
        <v>#N/A</v>
      </c>
      <c r="AK101" s="281" t="e">
        <f t="array" aca="1" ref="AK101" ca="1">INDEX(Ref_Master_Unit_Table,MATCH(IF(AND($D101="UK",$G101="Vehicle Distance (e.g. Road Transport)"),$L101,IF(ISBLANK($O101),$L101,$O101)),Ref_From_Units,0),MATCH($AA101,REF_To_Unit,0))</f>
        <v>#N/A</v>
      </c>
      <c r="AL101" s="281" t="e">
        <f t="array" aca="1" ref="AL101" ca="1">INDEX(Ref_Master_Unit_Table,MATCH($AC101,REF_To_Unit,0),MATCH('Reference - Lookup and Unit'!$A$11,Ref_From_Units,0))</f>
        <v>#N/A</v>
      </c>
      <c r="AM101" s="281" t="e">
        <f t="array" aca="1" ref="AM101" ca="1">INDEX(Ref_Master_Unit_Table,MATCH(IF(OR($G101="Fuel Use",$G101="Custom Fuel"),$O101,$L101),Ref_From_Units,0),MATCH($AD101,REF_To_Unit,0))</f>
        <v>#N/A</v>
      </c>
      <c r="AN101" s="281" t="e">
        <f t="array" aca="1" ref="AN101" ca="1">INDEX(Ref_Master_Unit_Table,MATCH($AF101,REF_To_Unit,0),MATCH('Reference - Lookup and Unit'!$A$11,Ref_From_Units,0))</f>
        <v>#N/A</v>
      </c>
      <c r="AO101" s="281" t="e">
        <f t="array" aca="1" ref="AO101" ca="1">INDEX(Ref_Master_Unit_Table,MATCH(IF(OR($G101="Fuel Use",$G101="Custom Fuel"),$O101,$L101),Ref_From_Units,0),MATCH($AD101,REF_To_Unit,0))</f>
        <v>#N/A</v>
      </c>
      <c r="AP101" s="281">
        <f t="shared" ca="1" si="103"/>
        <v>1</v>
      </c>
      <c r="AQ101" s="282">
        <f t="shared" ca="1" si="89"/>
        <v>28</v>
      </c>
      <c r="AR101" s="282">
        <f t="shared" ca="1" si="90"/>
        <v>265</v>
      </c>
      <c r="AS101" s="282">
        <f t="shared" ca="1" si="104"/>
        <v>1</v>
      </c>
      <c r="AT101" s="276" t="str">
        <f t="shared" si="93"/>
        <v>Ref_DD_vehicle_Passenger_US_Road</v>
      </c>
      <c r="AU101" s="276" t="e">
        <f t="shared" ca="1" si="17"/>
        <v>#N/A</v>
      </c>
      <c r="AV101" s="276" t="e">
        <f t="shared" ca="1" si="18"/>
        <v>#N/A</v>
      </c>
      <c r="AW101" s="276" t="e">
        <f t="shared" ca="1" si="19"/>
        <v>#N/A</v>
      </c>
      <c r="AX101" s="276" t="e">
        <f t="shared" ca="1" si="20"/>
        <v>#N/A</v>
      </c>
      <c r="AY101" s="276" t="b">
        <f t="shared" ca="1" si="21"/>
        <v>1</v>
      </c>
      <c r="AZ101" s="276" t="str">
        <f t="shared" si="22"/>
        <v/>
      </c>
      <c r="BA101" s="276" t="str">
        <f t="shared" si="23"/>
        <v/>
      </c>
      <c r="BB101" s="276" t="str">
        <f t="shared" si="94"/>
        <v/>
      </c>
      <c r="BC101" s="276" t="str">
        <f t="shared" si="95"/>
        <v/>
      </c>
      <c r="BD101" s="276" t="str">
        <f t="shared" si="96"/>
        <v/>
      </c>
      <c r="BE101" s="276" t="str">
        <f t="shared" si="97"/>
        <v/>
      </c>
      <c r="BF101" s="276" t="str">
        <f t="shared" si="28"/>
        <v/>
      </c>
      <c r="BG101" s="276" t="str">
        <f t="shared" si="29"/>
        <v/>
      </c>
      <c r="BH101" s="276" t="str">
        <f t="shared" si="98"/>
        <v/>
      </c>
      <c r="BI101" s="276" t="str">
        <f t="shared" si="99"/>
        <v/>
      </c>
      <c r="BJ101" s="276" t="str">
        <f t="shared" si="100"/>
        <v/>
      </c>
      <c r="BK101" s="276" t="str">
        <f t="shared" si="101"/>
        <v/>
      </c>
      <c r="BL101" s="276" t="str">
        <f t="shared" si="34"/>
        <v/>
      </c>
      <c r="BM101" s="283" t="str">
        <f t="shared" ca="1" si="35"/>
        <v/>
      </c>
      <c r="BN101" s="276" t="str">
        <f t="shared" si="36"/>
        <v/>
      </c>
      <c r="BO101" s="276" t="str">
        <f t="shared" si="37"/>
        <v/>
      </c>
      <c r="BP101" s="276" t="str">
        <f t="shared" si="38"/>
        <v/>
      </c>
      <c r="BQ101" s="276" t="str">
        <f t="shared" si="39"/>
        <v/>
      </c>
      <c r="BR101" s="276" t="str">
        <f t="shared" si="40"/>
        <v/>
      </c>
      <c r="BS101" s="276" t="str">
        <f t="shared" si="41"/>
        <v/>
      </c>
      <c r="BT101" s="276" t="str">
        <f t="shared" si="42"/>
        <v/>
      </c>
      <c r="BU101" s="276" t="str">
        <f t="shared" si="43"/>
        <v/>
      </c>
      <c r="BV101" s="276" t="str">
        <f t="shared" si="44"/>
        <v/>
      </c>
      <c r="BW101" s="276" t="str">
        <f t="shared" si="45"/>
        <v/>
      </c>
      <c r="BX101" s="276" t="str">
        <f t="shared" si="46"/>
        <v/>
      </c>
      <c r="BY101" s="276" t="str">
        <f t="shared" si="47"/>
        <v/>
      </c>
      <c r="BZ101" s="276" t="str">
        <f t="shared" si="48"/>
        <v/>
      </c>
      <c r="CA101" s="276" t="str">
        <f t="shared" si="49"/>
        <v/>
      </c>
      <c r="CB101" s="276" t="str">
        <f t="shared" si="50"/>
        <v/>
      </c>
      <c r="CC101" s="276" t="str">
        <f t="shared" si="51"/>
        <v/>
      </c>
      <c r="CD101" s="276" t="str">
        <f t="shared" si="52"/>
        <v/>
      </c>
      <c r="CE101" s="276" t="str">
        <f t="shared" si="53"/>
        <v/>
      </c>
      <c r="CF101" s="276" t="str">
        <f t="shared" si="54"/>
        <v/>
      </c>
      <c r="CG101" s="276" t="str">
        <f t="shared" si="55"/>
        <v/>
      </c>
      <c r="CH101" s="276" t="str">
        <f t="shared" si="56"/>
        <v/>
      </c>
      <c r="CI101" s="276" t="str">
        <f t="shared" si="57"/>
        <v/>
      </c>
      <c r="CJ101" s="276" t="str">
        <f t="shared" si="58"/>
        <v/>
      </c>
      <c r="CK101" s="276" t="str">
        <f t="shared" si="59"/>
        <v/>
      </c>
      <c r="CL101" s="276" t="str">
        <f t="shared" ca="1" si="60"/>
        <v/>
      </c>
      <c r="CM101" s="276" t="str">
        <f t="shared" si="61"/>
        <v/>
      </c>
      <c r="CN101" s="276" t="str">
        <f t="shared" si="62"/>
        <v/>
      </c>
      <c r="CO101" s="276" t="str">
        <f t="shared" si="63"/>
        <v/>
      </c>
      <c r="CP101" s="276" t="str">
        <f t="shared" si="64"/>
        <v>Ref_DD_DistanceUnit</v>
      </c>
      <c r="CQ101" s="276" t="str">
        <f t="shared" ca="1" si="102"/>
        <v/>
      </c>
      <c r="CR101" s="311">
        <f t="shared" si="66"/>
        <v>0</v>
      </c>
      <c r="CS101" s="187"/>
      <c r="CT101" s="187"/>
      <c r="CU101" s="187"/>
      <c r="CV101" s="187"/>
      <c r="CW101" s="187"/>
      <c r="CX101" s="187"/>
      <c r="CY101" s="187"/>
      <c r="CZ101" s="187"/>
      <c r="DA101" s="187"/>
      <c r="DB101" s="187"/>
      <c r="DC101" s="187"/>
      <c r="DD101" s="187"/>
      <c r="DE101" s="187"/>
      <c r="DF101" s="187"/>
      <c r="DG101" s="187"/>
      <c r="DH101" s="187"/>
      <c r="DI101" s="187"/>
      <c r="DJ101" s="187"/>
      <c r="DK101" s="187"/>
      <c r="DL101" s="187"/>
      <c r="DM101" s="199"/>
      <c r="DN101" s="199"/>
      <c r="DO101" s="313"/>
    </row>
    <row r="102" spans="1:119" s="227" customFormat="1" ht="18" hidden="1" customHeight="1">
      <c r="A102" s="187"/>
      <c r="B102" s="285"/>
      <c r="C102" s="295"/>
      <c r="D102" s="271" t="s">
        <v>77</v>
      </c>
      <c r="E102" s="271" t="s">
        <v>105</v>
      </c>
      <c r="F102" s="277"/>
      <c r="G102" s="277"/>
      <c r="H102" s="277"/>
      <c r="I102" s="278"/>
      <c r="J102" s="278"/>
      <c r="K102" s="278"/>
      <c r="L102" s="277"/>
      <c r="M102" s="277"/>
      <c r="N102" s="278"/>
      <c r="O102" s="277"/>
      <c r="P102" s="279"/>
      <c r="Q102" s="280" t="str">
        <f t="shared" ca="1" si="72"/>
        <v/>
      </c>
      <c r="R102" s="280" t="str">
        <f t="shared" ca="1" si="73"/>
        <v/>
      </c>
      <c r="S102" s="280" t="str">
        <f t="shared" ca="1" si="74"/>
        <v/>
      </c>
      <c r="T102" s="280" t="str">
        <f t="shared" ca="1" si="75"/>
        <v/>
      </c>
      <c r="U102" s="296" t="str">
        <f t="shared" ca="1" si="76"/>
        <v/>
      </c>
      <c r="V102" s="286" t="e">
        <f t="shared" ca="1" si="77"/>
        <v>#N/A</v>
      </c>
      <c r="W102" s="281" t="e">
        <f t="shared" ca="1" si="78"/>
        <v>#N/A</v>
      </c>
      <c r="X102" s="281" t="e">
        <f t="shared" ca="1" si="79"/>
        <v>#N/A</v>
      </c>
      <c r="Y102" s="281" t="e">
        <f t="shared" ca="1" si="80"/>
        <v>#N/A</v>
      </c>
      <c r="Z102" s="281" t="e">
        <f t="shared" ca="1" si="81"/>
        <v>#N/A</v>
      </c>
      <c r="AA102" s="281" t="e">
        <f t="shared" ca="1" si="82"/>
        <v>#N/A</v>
      </c>
      <c r="AB102" s="281" t="e">
        <f t="shared" ca="1" si="83"/>
        <v>#N/A</v>
      </c>
      <c r="AC102" s="281" t="e">
        <f t="shared" ca="1" si="84"/>
        <v>#N/A</v>
      </c>
      <c r="AD102" s="281" t="e">
        <f t="shared" ca="1" si="85"/>
        <v>#N/A</v>
      </c>
      <c r="AE102" s="281" t="e">
        <f t="shared" ca="1" si="86"/>
        <v>#N/A</v>
      </c>
      <c r="AF102" s="281" t="e">
        <f t="shared" ca="1" si="87"/>
        <v>#N/A</v>
      </c>
      <c r="AG102" s="281" t="e">
        <f t="shared" ca="1" si="88"/>
        <v>#N/A</v>
      </c>
      <c r="AH102" s="281" t="e">
        <f t="array" aca="1" ref="AH102" ca="1">INDEX(Ref_Master_Unit_Table,MATCH($W102,REF_To_Unit,0),MATCH('Reference - Lookup and Unit'!$A$11,Ref_From_Units,0))</f>
        <v>#N/A</v>
      </c>
      <c r="AI102" s="281" t="e">
        <f t="array" aca="1" ref="AI102" ca="1">INDEX(Ref_Master_Unit_Table,MATCH(IF(AND($D102="UK",$G102="Vehicle Distance (e.g. Road Transport)"),$L102,IF(ISBLANK($O102),$L102,$O102)),Ref_From_Units,0),MATCH($X102,REF_To_Unit,0))</f>
        <v>#N/A</v>
      </c>
      <c r="AJ102" s="281" t="e">
        <f t="array" aca="1" ref="AJ102" ca="1">INDEX(Ref_Master_Unit_Table,MATCH($Z102,REF_To_Unit,0),MATCH('Reference - Lookup and Unit'!$A$11,Ref_From_Units,0))</f>
        <v>#N/A</v>
      </c>
      <c r="AK102" s="281" t="e">
        <f t="array" aca="1" ref="AK102" ca="1">INDEX(Ref_Master_Unit_Table,MATCH(IF(AND($D102="UK",$G102="Vehicle Distance (e.g. Road Transport)"),$L102,IF(ISBLANK($O102),$L102,$O102)),Ref_From_Units,0),MATCH($AA102,REF_To_Unit,0))</f>
        <v>#N/A</v>
      </c>
      <c r="AL102" s="281" t="e">
        <f t="array" aca="1" ref="AL102" ca="1">INDEX(Ref_Master_Unit_Table,MATCH($AC102,REF_To_Unit,0),MATCH('Reference - Lookup and Unit'!$A$11,Ref_From_Units,0))</f>
        <v>#N/A</v>
      </c>
      <c r="AM102" s="281" t="e">
        <f t="array" aca="1" ref="AM102" ca="1">INDEX(Ref_Master_Unit_Table,MATCH(IF(OR($G102="Fuel Use",$G102="Custom Fuel"),$O102,$L102),Ref_From_Units,0),MATCH($AD102,REF_To_Unit,0))</f>
        <v>#N/A</v>
      </c>
      <c r="AN102" s="281" t="e">
        <f t="array" aca="1" ref="AN102" ca="1">INDEX(Ref_Master_Unit_Table,MATCH($AF102,REF_To_Unit,0),MATCH('Reference - Lookup and Unit'!$A$11,Ref_From_Units,0))</f>
        <v>#N/A</v>
      </c>
      <c r="AO102" s="281" t="e">
        <f t="array" aca="1" ref="AO102" ca="1">INDEX(Ref_Master_Unit_Table,MATCH(IF(OR($G102="Fuel Use",$G102="Custom Fuel"),$O102,$L102),Ref_From_Units,0),MATCH($AD102,REF_To_Unit,0))</f>
        <v>#N/A</v>
      </c>
      <c r="AP102" s="281">
        <f t="shared" ca="1" si="103"/>
        <v>1</v>
      </c>
      <c r="AQ102" s="282">
        <f t="shared" ca="1" si="89"/>
        <v>28</v>
      </c>
      <c r="AR102" s="282">
        <f t="shared" ca="1" si="90"/>
        <v>265</v>
      </c>
      <c r="AS102" s="282">
        <f t="shared" ca="1" si="104"/>
        <v>1</v>
      </c>
      <c r="AT102" s="276" t="str">
        <f t="shared" si="93"/>
        <v>Ref_DD_vehicle_Passenger_US_Road</v>
      </c>
      <c r="AU102" s="276" t="e">
        <f t="shared" ca="1" si="17"/>
        <v>#N/A</v>
      </c>
      <c r="AV102" s="276" t="e">
        <f t="shared" ca="1" si="18"/>
        <v>#N/A</v>
      </c>
      <c r="AW102" s="276" t="e">
        <f t="shared" ca="1" si="19"/>
        <v>#N/A</v>
      </c>
      <c r="AX102" s="276" t="e">
        <f t="shared" ca="1" si="20"/>
        <v>#N/A</v>
      </c>
      <c r="AY102" s="276" t="b">
        <f t="shared" ca="1" si="21"/>
        <v>1</v>
      </c>
      <c r="AZ102" s="276" t="str">
        <f t="shared" si="22"/>
        <v/>
      </c>
      <c r="BA102" s="276" t="str">
        <f t="shared" si="23"/>
        <v/>
      </c>
      <c r="BB102" s="276" t="str">
        <f t="shared" si="94"/>
        <v/>
      </c>
      <c r="BC102" s="276" t="str">
        <f t="shared" si="95"/>
        <v/>
      </c>
      <c r="BD102" s="276" t="str">
        <f t="shared" si="96"/>
        <v/>
      </c>
      <c r="BE102" s="276" t="str">
        <f t="shared" si="97"/>
        <v/>
      </c>
      <c r="BF102" s="276" t="str">
        <f t="shared" si="28"/>
        <v/>
      </c>
      <c r="BG102" s="276" t="str">
        <f t="shared" si="29"/>
        <v/>
      </c>
      <c r="BH102" s="276" t="str">
        <f t="shared" si="98"/>
        <v/>
      </c>
      <c r="BI102" s="276" t="str">
        <f t="shared" si="99"/>
        <v/>
      </c>
      <c r="BJ102" s="276" t="str">
        <f t="shared" si="100"/>
        <v/>
      </c>
      <c r="BK102" s="276" t="str">
        <f t="shared" si="101"/>
        <v/>
      </c>
      <c r="BL102" s="276" t="str">
        <f t="shared" si="34"/>
        <v/>
      </c>
      <c r="BM102" s="283" t="str">
        <f t="shared" ca="1" si="35"/>
        <v/>
      </c>
      <c r="BN102" s="276" t="str">
        <f t="shared" si="36"/>
        <v/>
      </c>
      <c r="BO102" s="276" t="str">
        <f t="shared" si="37"/>
        <v/>
      </c>
      <c r="BP102" s="276" t="str">
        <f t="shared" si="38"/>
        <v/>
      </c>
      <c r="BQ102" s="276" t="str">
        <f t="shared" si="39"/>
        <v/>
      </c>
      <c r="BR102" s="276" t="str">
        <f t="shared" si="40"/>
        <v/>
      </c>
      <c r="BS102" s="276" t="str">
        <f t="shared" si="41"/>
        <v/>
      </c>
      <c r="BT102" s="276" t="str">
        <f t="shared" si="42"/>
        <v/>
      </c>
      <c r="BU102" s="276" t="str">
        <f t="shared" si="43"/>
        <v/>
      </c>
      <c r="BV102" s="276" t="str">
        <f t="shared" si="44"/>
        <v/>
      </c>
      <c r="BW102" s="276" t="str">
        <f t="shared" si="45"/>
        <v/>
      </c>
      <c r="BX102" s="276" t="str">
        <f t="shared" si="46"/>
        <v/>
      </c>
      <c r="BY102" s="276" t="str">
        <f t="shared" si="47"/>
        <v/>
      </c>
      <c r="BZ102" s="276" t="str">
        <f t="shared" si="48"/>
        <v/>
      </c>
      <c r="CA102" s="276" t="str">
        <f t="shared" si="49"/>
        <v/>
      </c>
      <c r="CB102" s="276" t="str">
        <f t="shared" si="50"/>
        <v/>
      </c>
      <c r="CC102" s="276" t="str">
        <f t="shared" si="51"/>
        <v/>
      </c>
      <c r="CD102" s="276" t="str">
        <f t="shared" si="52"/>
        <v/>
      </c>
      <c r="CE102" s="276" t="str">
        <f t="shared" si="53"/>
        <v/>
      </c>
      <c r="CF102" s="276" t="str">
        <f t="shared" si="54"/>
        <v/>
      </c>
      <c r="CG102" s="276" t="str">
        <f t="shared" si="55"/>
        <v/>
      </c>
      <c r="CH102" s="276" t="str">
        <f t="shared" si="56"/>
        <v/>
      </c>
      <c r="CI102" s="276" t="str">
        <f t="shared" si="57"/>
        <v/>
      </c>
      <c r="CJ102" s="276" t="str">
        <f t="shared" si="58"/>
        <v/>
      </c>
      <c r="CK102" s="276" t="str">
        <f t="shared" si="59"/>
        <v/>
      </c>
      <c r="CL102" s="276" t="str">
        <f t="shared" ca="1" si="60"/>
        <v/>
      </c>
      <c r="CM102" s="276" t="str">
        <f t="shared" si="61"/>
        <v/>
      </c>
      <c r="CN102" s="276" t="str">
        <f t="shared" si="62"/>
        <v/>
      </c>
      <c r="CO102" s="276" t="str">
        <f t="shared" si="63"/>
        <v/>
      </c>
      <c r="CP102" s="276" t="str">
        <f t="shared" si="64"/>
        <v>Ref_DD_DistanceUnit</v>
      </c>
      <c r="CQ102" s="276" t="str">
        <f t="shared" ca="1" si="102"/>
        <v/>
      </c>
      <c r="CR102" s="311">
        <f t="shared" si="66"/>
        <v>0</v>
      </c>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99"/>
      <c r="DN102" s="199"/>
      <c r="DO102" s="313"/>
    </row>
    <row r="103" spans="1:119" s="227" customFormat="1" ht="18" hidden="1" customHeight="1">
      <c r="A103" s="187"/>
      <c r="B103" s="285"/>
      <c r="C103" s="295"/>
      <c r="D103" s="271" t="s">
        <v>77</v>
      </c>
      <c r="E103" s="271" t="s">
        <v>105</v>
      </c>
      <c r="F103" s="277"/>
      <c r="G103" s="277"/>
      <c r="H103" s="277"/>
      <c r="I103" s="278"/>
      <c r="J103" s="278"/>
      <c r="K103" s="278"/>
      <c r="L103" s="277"/>
      <c r="M103" s="277"/>
      <c r="N103" s="278"/>
      <c r="O103" s="277"/>
      <c r="P103" s="279"/>
      <c r="Q103" s="280" t="str">
        <f t="shared" ca="1" si="72"/>
        <v/>
      </c>
      <c r="R103" s="280" t="str">
        <f t="shared" ca="1" si="73"/>
        <v/>
      </c>
      <c r="S103" s="280" t="str">
        <f t="shared" ca="1" si="74"/>
        <v/>
      </c>
      <c r="T103" s="280" t="str">
        <f t="shared" ca="1" si="75"/>
        <v/>
      </c>
      <c r="U103" s="296" t="str">
        <f t="shared" ca="1" si="76"/>
        <v/>
      </c>
      <c r="V103" s="286" t="e">
        <f t="shared" ca="1" si="77"/>
        <v>#N/A</v>
      </c>
      <c r="W103" s="281" t="e">
        <f t="shared" ca="1" si="78"/>
        <v>#N/A</v>
      </c>
      <c r="X103" s="281" t="e">
        <f t="shared" ca="1" si="79"/>
        <v>#N/A</v>
      </c>
      <c r="Y103" s="281" t="e">
        <f t="shared" ca="1" si="80"/>
        <v>#N/A</v>
      </c>
      <c r="Z103" s="281" t="e">
        <f t="shared" ca="1" si="81"/>
        <v>#N/A</v>
      </c>
      <c r="AA103" s="281" t="e">
        <f t="shared" ca="1" si="82"/>
        <v>#N/A</v>
      </c>
      <c r="AB103" s="281" t="e">
        <f t="shared" ca="1" si="83"/>
        <v>#N/A</v>
      </c>
      <c r="AC103" s="281" t="e">
        <f t="shared" ca="1" si="84"/>
        <v>#N/A</v>
      </c>
      <c r="AD103" s="281" t="e">
        <f t="shared" ca="1" si="85"/>
        <v>#N/A</v>
      </c>
      <c r="AE103" s="281" t="e">
        <f t="shared" ca="1" si="86"/>
        <v>#N/A</v>
      </c>
      <c r="AF103" s="281" t="e">
        <f t="shared" ca="1" si="87"/>
        <v>#N/A</v>
      </c>
      <c r="AG103" s="281" t="e">
        <f t="shared" ca="1" si="88"/>
        <v>#N/A</v>
      </c>
      <c r="AH103" s="281" t="e">
        <f t="array" aca="1" ref="AH103" ca="1">INDEX(Ref_Master_Unit_Table,MATCH($W103,REF_To_Unit,0),MATCH('Reference - Lookup and Unit'!$A$11,Ref_From_Units,0))</f>
        <v>#N/A</v>
      </c>
      <c r="AI103" s="281" t="e">
        <f t="array" aca="1" ref="AI103" ca="1">INDEX(Ref_Master_Unit_Table,MATCH(IF(AND($D103="UK",$G103="Vehicle Distance (e.g. Road Transport)"),$L103,IF(ISBLANK($O103),$L103,$O103)),Ref_From_Units,0),MATCH($X103,REF_To_Unit,0))</f>
        <v>#N/A</v>
      </c>
      <c r="AJ103" s="281" t="e">
        <f t="array" aca="1" ref="AJ103" ca="1">INDEX(Ref_Master_Unit_Table,MATCH($Z103,REF_To_Unit,0),MATCH('Reference - Lookup and Unit'!$A$11,Ref_From_Units,0))</f>
        <v>#N/A</v>
      </c>
      <c r="AK103" s="281" t="e">
        <f t="array" aca="1" ref="AK103" ca="1">INDEX(Ref_Master_Unit_Table,MATCH(IF(AND($D103="UK",$G103="Vehicle Distance (e.g. Road Transport)"),$L103,IF(ISBLANK($O103),$L103,$O103)),Ref_From_Units,0),MATCH($AA103,REF_To_Unit,0))</f>
        <v>#N/A</v>
      </c>
      <c r="AL103" s="281" t="e">
        <f t="array" aca="1" ref="AL103" ca="1">INDEX(Ref_Master_Unit_Table,MATCH($AC103,REF_To_Unit,0),MATCH('Reference - Lookup and Unit'!$A$11,Ref_From_Units,0))</f>
        <v>#N/A</v>
      </c>
      <c r="AM103" s="281" t="e">
        <f t="array" aca="1" ref="AM103" ca="1">INDEX(Ref_Master_Unit_Table,MATCH(IF(OR($G103="Fuel Use",$G103="Custom Fuel"),$O103,$L103),Ref_From_Units,0),MATCH($AD103,REF_To_Unit,0))</f>
        <v>#N/A</v>
      </c>
      <c r="AN103" s="281" t="e">
        <f t="array" aca="1" ref="AN103" ca="1">INDEX(Ref_Master_Unit_Table,MATCH($AF103,REF_To_Unit,0),MATCH('Reference - Lookup and Unit'!$A$11,Ref_From_Units,0))</f>
        <v>#N/A</v>
      </c>
      <c r="AO103" s="281" t="e">
        <f t="array" aca="1" ref="AO103" ca="1">INDEX(Ref_Master_Unit_Table,MATCH(IF(OR($G103="Fuel Use",$G103="Custom Fuel"),$O103,$L103),Ref_From_Units,0),MATCH($AD103,REF_To_Unit,0))</f>
        <v>#N/A</v>
      </c>
      <c r="AP103" s="281">
        <f t="shared" ca="1" si="103"/>
        <v>1</v>
      </c>
      <c r="AQ103" s="282">
        <f t="shared" ca="1" si="89"/>
        <v>28</v>
      </c>
      <c r="AR103" s="282">
        <f t="shared" ca="1" si="90"/>
        <v>265</v>
      </c>
      <c r="AS103" s="282">
        <f t="shared" ca="1" si="104"/>
        <v>1</v>
      </c>
      <c r="AT103" s="276" t="str">
        <f t="shared" si="93"/>
        <v>Ref_DD_vehicle_Passenger_US_Road</v>
      </c>
      <c r="AU103" s="276" t="e">
        <f t="shared" ca="1" si="17"/>
        <v>#N/A</v>
      </c>
      <c r="AV103" s="276" t="e">
        <f t="shared" ca="1" si="18"/>
        <v>#N/A</v>
      </c>
      <c r="AW103" s="276" t="e">
        <f t="shared" ca="1" si="19"/>
        <v>#N/A</v>
      </c>
      <c r="AX103" s="276" t="e">
        <f t="shared" ca="1" si="20"/>
        <v>#N/A</v>
      </c>
      <c r="AY103" s="276" t="b">
        <f t="shared" ca="1" si="21"/>
        <v>1</v>
      </c>
      <c r="AZ103" s="276" t="str">
        <f t="shared" si="22"/>
        <v/>
      </c>
      <c r="BA103" s="276" t="str">
        <f t="shared" si="23"/>
        <v/>
      </c>
      <c r="BB103" s="276" t="str">
        <f t="shared" si="94"/>
        <v/>
      </c>
      <c r="BC103" s="276" t="str">
        <f t="shared" si="95"/>
        <v/>
      </c>
      <c r="BD103" s="276" t="str">
        <f t="shared" si="96"/>
        <v/>
      </c>
      <c r="BE103" s="276" t="str">
        <f t="shared" si="97"/>
        <v/>
      </c>
      <c r="BF103" s="276" t="str">
        <f t="shared" si="28"/>
        <v/>
      </c>
      <c r="BG103" s="276" t="str">
        <f t="shared" si="29"/>
        <v/>
      </c>
      <c r="BH103" s="276" t="str">
        <f t="shared" si="98"/>
        <v/>
      </c>
      <c r="BI103" s="276" t="str">
        <f t="shared" si="99"/>
        <v/>
      </c>
      <c r="BJ103" s="276" t="str">
        <f t="shared" si="100"/>
        <v/>
      </c>
      <c r="BK103" s="276" t="str">
        <f t="shared" si="101"/>
        <v/>
      </c>
      <c r="BL103" s="276" t="str">
        <f t="shared" si="34"/>
        <v/>
      </c>
      <c r="BM103" s="283" t="str">
        <f t="shared" ca="1" si="35"/>
        <v/>
      </c>
      <c r="BN103" s="276" t="str">
        <f t="shared" si="36"/>
        <v/>
      </c>
      <c r="BO103" s="276" t="str">
        <f t="shared" si="37"/>
        <v/>
      </c>
      <c r="BP103" s="276" t="str">
        <f t="shared" si="38"/>
        <v/>
      </c>
      <c r="BQ103" s="276" t="str">
        <f t="shared" si="39"/>
        <v/>
      </c>
      <c r="BR103" s="276" t="str">
        <f t="shared" si="40"/>
        <v/>
      </c>
      <c r="BS103" s="276" t="str">
        <f t="shared" si="41"/>
        <v/>
      </c>
      <c r="BT103" s="276" t="str">
        <f t="shared" si="42"/>
        <v/>
      </c>
      <c r="BU103" s="276" t="str">
        <f t="shared" si="43"/>
        <v/>
      </c>
      <c r="BV103" s="276" t="str">
        <f t="shared" si="44"/>
        <v/>
      </c>
      <c r="BW103" s="276" t="str">
        <f t="shared" si="45"/>
        <v/>
      </c>
      <c r="BX103" s="276" t="str">
        <f t="shared" si="46"/>
        <v/>
      </c>
      <c r="BY103" s="276" t="str">
        <f t="shared" si="47"/>
        <v/>
      </c>
      <c r="BZ103" s="276" t="str">
        <f t="shared" si="48"/>
        <v/>
      </c>
      <c r="CA103" s="276" t="str">
        <f t="shared" si="49"/>
        <v/>
      </c>
      <c r="CB103" s="276" t="str">
        <f t="shared" si="50"/>
        <v/>
      </c>
      <c r="CC103" s="276" t="str">
        <f t="shared" si="51"/>
        <v/>
      </c>
      <c r="CD103" s="276" t="str">
        <f t="shared" si="52"/>
        <v/>
      </c>
      <c r="CE103" s="276" t="str">
        <f t="shared" si="53"/>
        <v/>
      </c>
      <c r="CF103" s="276" t="str">
        <f t="shared" si="54"/>
        <v/>
      </c>
      <c r="CG103" s="276" t="str">
        <f t="shared" si="55"/>
        <v/>
      </c>
      <c r="CH103" s="276" t="str">
        <f t="shared" si="56"/>
        <v/>
      </c>
      <c r="CI103" s="276" t="str">
        <f t="shared" si="57"/>
        <v/>
      </c>
      <c r="CJ103" s="276" t="str">
        <f t="shared" si="58"/>
        <v/>
      </c>
      <c r="CK103" s="276" t="str">
        <f t="shared" si="59"/>
        <v/>
      </c>
      <c r="CL103" s="276" t="str">
        <f t="shared" ca="1" si="60"/>
        <v/>
      </c>
      <c r="CM103" s="276" t="str">
        <f t="shared" si="61"/>
        <v/>
      </c>
      <c r="CN103" s="276" t="str">
        <f t="shared" si="62"/>
        <v/>
      </c>
      <c r="CO103" s="276" t="str">
        <f t="shared" si="63"/>
        <v/>
      </c>
      <c r="CP103" s="276" t="str">
        <f t="shared" si="64"/>
        <v>Ref_DD_DistanceUnit</v>
      </c>
      <c r="CQ103" s="276" t="str">
        <f t="shared" ca="1" si="102"/>
        <v/>
      </c>
      <c r="CR103" s="311">
        <f t="shared" si="66"/>
        <v>0</v>
      </c>
      <c r="CS103" s="187"/>
      <c r="CT103" s="187"/>
      <c r="CU103" s="187"/>
      <c r="CV103" s="187"/>
      <c r="CW103" s="187"/>
      <c r="CX103" s="187"/>
      <c r="CY103" s="187"/>
      <c r="CZ103" s="187"/>
      <c r="DA103" s="187"/>
      <c r="DB103" s="187"/>
      <c r="DC103" s="187"/>
      <c r="DD103" s="187"/>
      <c r="DE103" s="187"/>
      <c r="DF103" s="187"/>
      <c r="DG103" s="187"/>
      <c r="DH103" s="187"/>
      <c r="DI103" s="187"/>
      <c r="DJ103" s="187"/>
      <c r="DK103" s="187"/>
      <c r="DL103" s="187"/>
      <c r="DM103" s="199"/>
      <c r="DN103" s="199"/>
      <c r="DO103" s="313"/>
    </row>
    <row r="104" spans="1:119" s="227" customFormat="1" ht="18" hidden="1" customHeight="1">
      <c r="A104" s="187"/>
      <c r="B104" s="285"/>
      <c r="C104" s="295"/>
      <c r="D104" s="271" t="s">
        <v>77</v>
      </c>
      <c r="E104" s="271" t="s">
        <v>105</v>
      </c>
      <c r="F104" s="277"/>
      <c r="G104" s="277"/>
      <c r="H104" s="277"/>
      <c r="I104" s="278"/>
      <c r="J104" s="278"/>
      <c r="K104" s="278"/>
      <c r="L104" s="277"/>
      <c r="M104" s="277"/>
      <c r="N104" s="278"/>
      <c r="O104" s="277"/>
      <c r="P104" s="279"/>
      <c r="Q104" s="280" t="str">
        <f t="shared" ca="1" si="72"/>
        <v/>
      </c>
      <c r="R104" s="280" t="str">
        <f t="shared" ca="1" si="73"/>
        <v/>
      </c>
      <c r="S104" s="280" t="str">
        <f t="shared" ca="1" si="74"/>
        <v/>
      </c>
      <c r="T104" s="280" t="str">
        <f t="shared" ca="1" si="75"/>
        <v/>
      </c>
      <c r="U104" s="296" t="str">
        <f t="shared" ca="1" si="76"/>
        <v/>
      </c>
      <c r="V104" s="286" t="e">
        <f t="shared" ca="1" si="77"/>
        <v>#N/A</v>
      </c>
      <c r="W104" s="281" t="e">
        <f t="shared" ca="1" si="78"/>
        <v>#N/A</v>
      </c>
      <c r="X104" s="281" t="e">
        <f t="shared" ca="1" si="79"/>
        <v>#N/A</v>
      </c>
      <c r="Y104" s="281" t="e">
        <f t="shared" ca="1" si="80"/>
        <v>#N/A</v>
      </c>
      <c r="Z104" s="281" t="e">
        <f t="shared" ca="1" si="81"/>
        <v>#N/A</v>
      </c>
      <c r="AA104" s="281" t="e">
        <f t="shared" ca="1" si="82"/>
        <v>#N/A</v>
      </c>
      <c r="AB104" s="281" t="e">
        <f t="shared" ca="1" si="83"/>
        <v>#N/A</v>
      </c>
      <c r="AC104" s="281" t="e">
        <f t="shared" ca="1" si="84"/>
        <v>#N/A</v>
      </c>
      <c r="AD104" s="281" t="e">
        <f t="shared" ca="1" si="85"/>
        <v>#N/A</v>
      </c>
      <c r="AE104" s="281" t="e">
        <f t="shared" ca="1" si="86"/>
        <v>#N/A</v>
      </c>
      <c r="AF104" s="281" t="e">
        <f t="shared" ca="1" si="87"/>
        <v>#N/A</v>
      </c>
      <c r="AG104" s="281" t="e">
        <f t="shared" ca="1" si="88"/>
        <v>#N/A</v>
      </c>
      <c r="AH104" s="281" t="e">
        <f t="array" aca="1" ref="AH104" ca="1">INDEX(Ref_Master_Unit_Table,MATCH($W104,REF_To_Unit,0),MATCH('Reference - Lookup and Unit'!$A$11,Ref_From_Units,0))</f>
        <v>#N/A</v>
      </c>
      <c r="AI104" s="281" t="e">
        <f t="array" aca="1" ref="AI104" ca="1">INDEX(Ref_Master_Unit_Table,MATCH(IF(AND($D104="UK",$G104="Vehicle Distance (e.g. Road Transport)"),$L104,IF(ISBLANK($O104),$L104,$O104)),Ref_From_Units,0),MATCH($X104,REF_To_Unit,0))</f>
        <v>#N/A</v>
      </c>
      <c r="AJ104" s="281" t="e">
        <f t="array" aca="1" ref="AJ104" ca="1">INDEX(Ref_Master_Unit_Table,MATCH($Z104,REF_To_Unit,0),MATCH('Reference - Lookup and Unit'!$A$11,Ref_From_Units,0))</f>
        <v>#N/A</v>
      </c>
      <c r="AK104" s="281" t="e">
        <f t="array" aca="1" ref="AK104" ca="1">INDEX(Ref_Master_Unit_Table,MATCH(IF(AND($D104="UK",$G104="Vehicle Distance (e.g. Road Transport)"),$L104,IF(ISBLANK($O104),$L104,$O104)),Ref_From_Units,0),MATCH($AA104,REF_To_Unit,0))</f>
        <v>#N/A</v>
      </c>
      <c r="AL104" s="281" t="e">
        <f t="array" aca="1" ref="AL104" ca="1">INDEX(Ref_Master_Unit_Table,MATCH($AC104,REF_To_Unit,0),MATCH('Reference - Lookup and Unit'!$A$11,Ref_From_Units,0))</f>
        <v>#N/A</v>
      </c>
      <c r="AM104" s="281" t="e">
        <f t="array" aca="1" ref="AM104" ca="1">INDEX(Ref_Master_Unit_Table,MATCH(IF(OR($G104="Fuel Use",$G104="Custom Fuel"),$O104,$L104),Ref_From_Units,0),MATCH($AD104,REF_To_Unit,0))</f>
        <v>#N/A</v>
      </c>
      <c r="AN104" s="281" t="e">
        <f t="array" aca="1" ref="AN104" ca="1">INDEX(Ref_Master_Unit_Table,MATCH($AF104,REF_To_Unit,0),MATCH('Reference - Lookup and Unit'!$A$11,Ref_From_Units,0))</f>
        <v>#N/A</v>
      </c>
      <c r="AO104" s="281" t="e">
        <f t="array" aca="1" ref="AO104" ca="1">INDEX(Ref_Master_Unit_Table,MATCH(IF(OR($G104="Fuel Use",$G104="Custom Fuel"),$O104,$L104),Ref_From_Units,0),MATCH($AD104,REF_To_Unit,0))</f>
        <v>#N/A</v>
      </c>
      <c r="AP104" s="281">
        <f t="shared" ca="1" si="103"/>
        <v>1</v>
      </c>
      <c r="AQ104" s="282">
        <f t="shared" ca="1" si="89"/>
        <v>28</v>
      </c>
      <c r="AR104" s="282">
        <f t="shared" ca="1" si="90"/>
        <v>265</v>
      </c>
      <c r="AS104" s="282">
        <f t="shared" ca="1" si="104"/>
        <v>1</v>
      </c>
      <c r="AT104" s="276" t="str">
        <f t="shared" si="93"/>
        <v>Ref_DD_vehicle_Passenger_US_Road</v>
      </c>
      <c r="AU104" s="276" t="e">
        <f t="shared" ca="1" si="17"/>
        <v>#N/A</v>
      </c>
      <c r="AV104" s="276" t="e">
        <f t="shared" ca="1" si="18"/>
        <v>#N/A</v>
      </c>
      <c r="AW104" s="276" t="e">
        <f t="shared" ca="1" si="19"/>
        <v>#N/A</v>
      </c>
      <c r="AX104" s="276" t="e">
        <f t="shared" ca="1" si="20"/>
        <v>#N/A</v>
      </c>
      <c r="AY104" s="276" t="b">
        <f t="shared" ca="1" si="21"/>
        <v>1</v>
      </c>
      <c r="AZ104" s="276" t="str">
        <f t="shared" si="22"/>
        <v/>
      </c>
      <c r="BA104" s="276" t="str">
        <f t="shared" si="23"/>
        <v/>
      </c>
      <c r="BB104" s="276" t="str">
        <f t="shared" si="94"/>
        <v/>
      </c>
      <c r="BC104" s="276" t="str">
        <f t="shared" si="95"/>
        <v/>
      </c>
      <c r="BD104" s="276" t="str">
        <f t="shared" si="96"/>
        <v/>
      </c>
      <c r="BE104" s="276" t="str">
        <f t="shared" si="97"/>
        <v/>
      </c>
      <c r="BF104" s="276" t="str">
        <f t="shared" si="28"/>
        <v/>
      </c>
      <c r="BG104" s="276" t="str">
        <f t="shared" si="29"/>
        <v/>
      </c>
      <c r="BH104" s="276" t="str">
        <f t="shared" si="98"/>
        <v/>
      </c>
      <c r="BI104" s="276" t="str">
        <f t="shared" si="99"/>
        <v/>
      </c>
      <c r="BJ104" s="276" t="str">
        <f t="shared" si="100"/>
        <v/>
      </c>
      <c r="BK104" s="276" t="str">
        <f t="shared" si="101"/>
        <v/>
      </c>
      <c r="BL104" s="276" t="str">
        <f t="shared" si="34"/>
        <v/>
      </c>
      <c r="BM104" s="283" t="str">
        <f t="shared" ca="1" si="35"/>
        <v/>
      </c>
      <c r="BN104" s="276" t="str">
        <f t="shared" si="36"/>
        <v/>
      </c>
      <c r="BO104" s="276" t="str">
        <f t="shared" si="37"/>
        <v/>
      </c>
      <c r="BP104" s="276" t="str">
        <f t="shared" si="38"/>
        <v/>
      </c>
      <c r="BQ104" s="276" t="str">
        <f t="shared" si="39"/>
        <v/>
      </c>
      <c r="BR104" s="276" t="str">
        <f t="shared" si="40"/>
        <v/>
      </c>
      <c r="BS104" s="276" t="str">
        <f t="shared" si="41"/>
        <v/>
      </c>
      <c r="BT104" s="276" t="str">
        <f t="shared" si="42"/>
        <v/>
      </c>
      <c r="BU104" s="276" t="str">
        <f t="shared" si="43"/>
        <v/>
      </c>
      <c r="BV104" s="276" t="str">
        <f t="shared" si="44"/>
        <v/>
      </c>
      <c r="BW104" s="276" t="str">
        <f t="shared" si="45"/>
        <v/>
      </c>
      <c r="BX104" s="276" t="str">
        <f t="shared" si="46"/>
        <v/>
      </c>
      <c r="BY104" s="276" t="str">
        <f t="shared" si="47"/>
        <v/>
      </c>
      <c r="BZ104" s="276" t="str">
        <f t="shared" si="48"/>
        <v/>
      </c>
      <c r="CA104" s="276" t="str">
        <f t="shared" si="49"/>
        <v/>
      </c>
      <c r="CB104" s="276" t="str">
        <f t="shared" si="50"/>
        <v/>
      </c>
      <c r="CC104" s="276" t="str">
        <f t="shared" si="51"/>
        <v/>
      </c>
      <c r="CD104" s="276" t="str">
        <f t="shared" si="52"/>
        <v/>
      </c>
      <c r="CE104" s="276" t="str">
        <f t="shared" si="53"/>
        <v/>
      </c>
      <c r="CF104" s="276" t="str">
        <f t="shared" si="54"/>
        <v/>
      </c>
      <c r="CG104" s="276" t="str">
        <f t="shared" si="55"/>
        <v/>
      </c>
      <c r="CH104" s="276" t="str">
        <f t="shared" si="56"/>
        <v/>
      </c>
      <c r="CI104" s="276" t="str">
        <f t="shared" si="57"/>
        <v/>
      </c>
      <c r="CJ104" s="276" t="str">
        <f t="shared" si="58"/>
        <v/>
      </c>
      <c r="CK104" s="276" t="str">
        <f t="shared" si="59"/>
        <v/>
      </c>
      <c r="CL104" s="276" t="str">
        <f t="shared" ca="1" si="60"/>
        <v/>
      </c>
      <c r="CM104" s="276" t="str">
        <f t="shared" si="61"/>
        <v/>
      </c>
      <c r="CN104" s="276" t="str">
        <f t="shared" si="62"/>
        <v/>
      </c>
      <c r="CO104" s="276" t="str">
        <f t="shared" si="63"/>
        <v/>
      </c>
      <c r="CP104" s="276" t="str">
        <f t="shared" si="64"/>
        <v>Ref_DD_DistanceUnit</v>
      </c>
      <c r="CQ104" s="276" t="str">
        <f t="shared" ca="1" si="102"/>
        <v/>
      </c>
      <c r="CR104" s="311">
        <f t="shared" si="66"/>
        <v>0</v>
      </c>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99"/>
      <c r="DN104" s="199"/>
      <c r="DO104" s="313"/>
    </row>
    <row r="105" spans="1:119" s="227" customFormat="1" ht="18" hidden="1" customHeight="1">
      <c r="A105" s="187"/>
      <c r="B105" s="285"/>
      <c r="C105" s="295"/>
      <c r="D105" s="271" t="s">
        <v>77</v>
      </c>
      <c r="E105" s="271" t="s">
        <v>105</v>
      </c>
      <c r="F105" s="277"/>
      <c r="G105" s="277"/>
      <c r="H105" s="277"/>
      <c r="I105" s="278"/>
      <c r="J105" s="278"/>
      <c r="K105" s="278"/>
      <c r="L105" s="277"/>
      <c r="M105" s="277"/>
      <c r="N105" s="278"/>
      <c r="O105" s="277"/>
      <c r="P105" s="279"/>
      <c r="Q105" s="280" t="str">
        <f t="shared" ca="1" si="72"/>
        <v/>
      </c>
      <c r="R105" s="280" t="str">
        <f t="shared" ca="1" si="73"/>
        <v/>
      </c>
      <c r="S105" s="280" t="str">
        <f t="shared" ca="1" si="74"/>
        <v/>
      </c>
      <c r="T105" s="280" t="str">
        <f t="shared" ca="1" si="75"/>
        <v/>
      </c>
      <c r="U105" s="296" t="str">
        <f t="shared" ca="1" si="76"/>
        <v/>
      </c>
      <c r="V105" s="286" t="e">
        <f t="shared" ca="1" si="77"/>
        <v>#N/A</v>
      </c>
      <c r="W105" s="281" t="e">
        <f t="shared" ca="1" si="78"/>
        <v>#N/A</v>
      </c>
      <c r="X105" s="281" t="e">
        <f t="shared" ca="1" si="79"/>
        <v>#N/A</v>
      </c>
      <c r="Y105" s="281" t="e">
        <f t="shared" ca="1" si="80"/>
        <v>#N/A</v>
      </c>
      <c r="Z105" s="281" t="e">
        <f t="shared" ca="1" si="81"/>
        <v>#N/A</v>
      </c>
      <c r="AA105" s="281" t="e">
        <f t="shared" ca="1" si="82"/>
        <v>#N/A</v>
      </c>
      <c r="AB105" s="281" t="e">
        <f t="shared" ca="1" si="83"/>
        <v>#N/A</v>
      </c>
      <c r="AC105" s="281" t="e">
        <f t="shared" ca="1" si="84"/>
        <v>#N/A</v>
      </c>
      <c r="AD105" s="281" t="e">
        <f t="shared" ca="1" si="85"/>
        <v>#N/A</v>
      </c>
      <c r="AE105" s="281" t="e">
        <f t="shared" ca="1" si="86"/>
        <v>#N/A</v>
      </c>
      <c r="AF105" s="281" t="e">
        <f t="shared" ca="1" si="87"/>
        <v>#N/A</v>
      </c>
      <c r="AG105" s="281" t="e">
        <f t="shared" ca="1" si="88"/>
        <v>#N/A</v>
      </c>
      <c r="AH105" s="281" t="e">
        <f t="array" aca="1" ref="AH105" ca="1">INDEX(Ref_Master_Unit_Table,MATCH($W105,REF_To_Unit,0),MATCH('Reference - Lookup and Unit'!$A$11,Ref_From_Units,0))</f>
        <v>#N/A</v>
      </c>
      <c r="AI105" s="281" t="e">
        <f t="array" aca="1" ref="AI105" ca="1">INDEX(Ref_Master_Unit_Table,MATCH(IF(AND($D105="UK",$G105="Vehicle Distance (e.g. Road Transport)"),$L105,IF(ISBLANK($O105),$L105,$O105)),Ref_From_Units,0),MATCH($X105,REF_To_Unit,0))</f>
        <v>#N/A</v>
      </c>
      <c r="AJ105" s="281" t="e">
        <f t="array" aca="1" ref="AJ105" ca="1">INDEX(Ref_Master_Unit_Table,MATCH($Z105,REF_To_Unit,0),MATCH('Reference - Lookup and Unit'!$A$11,Ref_From_Units,0))</f>
        <v>#N/A</v>
      </c>
      <c r="AK105" s="281" t="e">
        <f t="array" aca="1" ref="AK105" ca="1">INDEX(Ref_Master_Unit_Table,MATCH(IF(AND($D105="UK",$G105="Vehicle Distance (e.g. Road Transport)"),$L105,IF(ISBLANK($O105),$L105,$O105)),Ref_From_Units,0),MATCH($AA105,REF_To_Unit,0))</f>
        <v>#N/A</v>
      </c>
      <c r="AL105" s="281" t="e">
        <f t="array" aca="1" ref="AL105" ca="1">INDEX(Ref_Master_Unit_Table,MATCH($AC105,REF_To_Unit,0),MATCH('Reference - Lookup and Unit'!$A$11,Ref_From_Units,0))</f>
        <v>#N/A</v>
      </c>
      <c r="AM105" s="281" t="e">
        <f t="array" aca="1" ref="AM105" ca="1">INDEX(Ref_Master_Unit_Table,MATCH(IF(OR($G105="Fuel Use",$G105="Custom Fuel"),$O105,$L105),Ref_From_Units,0),MATCH($AD105,REF_To_Unit,0))</f>
        <v>#N/A</v>
      </c>
      <c r="AN105" s="281" t="e">
        <f t="array" aca="1" ref="AN105" ca="1">INDEX(Ref_Master_Unit_Table,MATCH($AF105,REF_To_Unit,0),MATCH('Reference - Lookup and Unit'!$A$11,Ref_From_Units,0))</f>
        <v>#N/A</v>
      </c>
      <c r="AO105" s="281" t="e">
        <f t="array" aca="1" ref="AO105" ca="1">INDEX(Ref_Master_Unit_Table,MATCH(IF(OR($G105="Fuel Use",$G105="Custom Fuel"),$O105,$L105),Ref_From_Units,0),MATCH($AD105,REF_To_Unit,0))</f>
        <v>#N/A</v>
      </c>
      <c r="AP105" s="281">
        <f t="shared" ca="1" si="103"/>
        <v>1</v>
      </c>
      <c r="AQ105" s="282">
        <f t="shared" ca="1" si="89"/>
        <v>28</v>
      </c>
      <c r="AR105" s="282">
        <f t="shared" ca="1" si="90"/>
        <v>265</v>
      </c>
      <c r="AS105" s="282">
        <f t="shared" ca="1" si="104"/>
        <v>1</v>
      </c>
      <c r="AT105" s="276" t="str">
        <f t="shared" si="93"/>
        <v>Ref_DD_vehicle_Passenger_US_Road</v>
      </c>
      <c r="AU105" s="276" t="e">
        <f t="shared" ca="1" si="17"/>
        <v>#N/A</v>
      </c>
      <c r="AV105" s="276" t="e">
        <f t="shared" ca="1" si="18"/>
        <v>#N/A</v>
      </c>
      <c r="AW105" s="276" t="e">
        <f t="shared" ca="1" si="19"/>
        <v>#N/A</v>
      </c>
      <c r="AX105" s="276" t="e">
        <f t="shared" ca="1" si="20"/>
        <v>#N/A</v>
      </c>
      <c r="AY105" s="276" t="b">
        <f t="shared" ca="1" si="21"/>
        <v>1</v>
      </c>
      <c r="AZ105" s="276" t="str">
        <f t="shared" si="22"/>
        <v/>
      </c>
      <c r="BA105" s="276" t="str">
        <f t="shared" si="23"/>
        <v/>
      </c>
      <c r="BB105" s="276" t="str">
        <f t="shared" si="94"/>
        <v/>
      </c>
      <c r="BC105" s="276" t="str">
        <f t="shared" si="95"/>
        <v/>
      </c>
      <c r="BD105" s="276" t="str">
        <f t="shared" si="96"/>
        <v/>
      </c>
      <c r="BE105" s="276" t="str">
        <f t="shared" si="97"/>
        <v/>
      </c>
      <c r="BF105" s="276" t="str">
        <f t="shared" si="28"/>
        <v/>
      </c>
      <c r="BG105" s="276" t="str">
        <f t="shared" si="29"/>
        <v/>
      </c>
      <c r="BH105" s="276" t="str">
        <f t="shared" si="98"/>
        <v/>
      </c>
      <c r="BI105" s="276" t="str">
        <f t="shared" si="99"/>
        <v/>
      </c>
      <c r="BJ105" s="276" t="str">
        <f t="shared" si="100"/>
        <v/>
      </c>
      <c r="BK105" s="276" t="str">
        <f t="shared" si="101"/>
        <v/>
      </c>
      <c r="BL105" s="276" t="str">
        <f t="shared" si="34"/>
        <v/>
      </c>
      <c r="BM105" s="283" t="str">
        <f t="shared" ca="1" si="35"/>
        <v/>
      </c>
      <c r="BN105" s="276" t="str">
        <f t="shared" si="36"/>
        <v/>
      </c>
      <c r="BO105" s="276" t="str">
        <f t="shared" si="37"/>
        <v/>
      </c>
      <c r="BP105" s="276" t="str">
        <f t="shared" si="38"/>
        <v/>
      </c>
      <c r="BQ105" s="276" t="str">
        <f t="shared" si="39"/>
        <v/>
      </c>
      <c r="BR105" s="276" t="str">
        <f t="shared" si="40"/>
        <v/>
      </c>
      <c r="BS105" s="276" t="str">
        <f t="shared" si="41"/>
        <v/>
      </c>
      <c r="BT105" s="276" t="str">
        <f t="shared" si="42"/>
        <v/>
      </c>
      <c r="BU105" s="276" t="str">
        <f t="shared" si="43"/>
        <v/>
      </c>
      <c r="BV105" s="276" t="str">
        <f t="shared" si="44"/>
        <v/>
      </c>
      <c r="BW105" s="276" t="str">
        <f t="shared" si="45"/>
        <v/>
      </c>
      <c r="BX105" s="276" t="str">
        <f t="shared" si="46"/>
        <v/>
      </c>
      <c r="BY105" s="276" t="str">
        <f t="shared" si="47"/>
        <v/>
      </c>
      <c r="BZ105" s="276" t="str">
        <f t="shared" si="48"/>
        <v/>
      </c>
      <c r="CA105" s="276" t="str">
        <f t="shared" si="49"/>
        <v/>
      </c>
      <c r="CB105" s="276" t="str">
        <f t="shared" si="50"/>
        <v/>
      </c>
      <c r="CC105" s="276" t="str">
        <f t="shared" si="51"/>
        <v/>
      </c>
      <c r="CD105" s="276" t="str">
        <f t="shared" si="52"/>
        <v/>
      </c>
      <c r="CE105" s="276" t="str">
        <f t="shared" si="53"/>
        <v/>
      </c>
      <c r="CF105" s="276" t="str">
        <f t="shared" si="54"/>
        <v/>
      </c>
      <c r="CG105" s="276" t="str">
        <f t="shared" si="55"/>
        <v/>
      </c>
      <c r="CH105" s="276" t="str">
        <f t="shared" si="56"/>
        <v/>
      </c>
      <c r="CI105" s="276" t="str">
        <f t="shared" si="57"/>
        <v/>
      </c>
      <c r="CJ105" s="276" t="str">
        <f t="shared" si="58"/>
        <v/>
      </c>
      <c r="CK105" s="276" t="str">
        <f t="shared" si="59"/>
        <v/>
      </c>
      <c r="CL105" s="276" t="str">
        <f t="shared" ca="1" si="60"/>
        <v/>
      </c>
      <c r="CM105" s="276" t="str">
        <f t="shared" si="61"/>
        <v/>
      </c>
      <c r="CN105" s="276" t="str">
        <f t="shared" si="62"/>
        <v/>
      </c>
      <c r="CO105" s="276" t="str">
        <f t="shared" si="63"/>
        <v/>
      </c>
      <c r="CP105" s="276" t="str">
        <f t="shared" si="64"/>
        <v>Ref_DD_DistanceUnit</v>
      </c>
      <c r="CQ105" s="276" t="str">
        <f t="shared" ca="1" si="102"/>
        <v/>
      </c>
      <c r="CR105" s="311">
        <f t="shared" si="66"/>
        <v>0</v>
      </c>
      <c r="CS105" s="187"/>
      <c r="CT105" s="187"/>
      <c r="CU105" s="187"/>
      <c r="CV105" s="187"/>
      <c r="CW105" s="187"/>
      <c r="CX105" s="187"/>
      <c r="CY105" s="187"/>
      <c r="CZ105" s="187"/>
      <c r="DA105" s="187"/>
      <c r="DB105" s="187"/>
      <c r="DC105" s="187"/>
      <c r="DD105" s="187"/>
      <c r="DE105" s="187"/>
      <c r="DF105" s="187"/>
      <c r="DG105" s="187"/>
      <c r="DH105" s="187"/>
      <c r="DI105" s="187"/>
      <c r="DJ105" s="187"/>
      <c r="DK105" s="187"/>
      <c r="DL105" s="187"/>
      <c r="DM105" s="199"/>
      <c r="DN105" s="199"/>
      <c r="DO105" s="313"/>
    </row>
    <row r="106" spans="1:119" s="227" customFormat="1" ht="18" hidden="1" customHeight="1">
      <c r="A106" s="187"/>
      <c r="B106" s="285"/>
      <c r="C106" s="295"/>
      <c r="D106" s="271" t="s">
        <v>77</v>
      </c>
      <c r="E106" s="271" t="s">
        <v>105</v>
      </c>
      <c r="F106" s="277"/>
      <c r="G106" s="277"/>
      <c r="H106" s="277"/>
      <c r="I106" s="278"/>
      <c r="J106" s="278"/>
      <c r="K106" s="278"/>
      <c r="L106" s="277"/>
      <c r="M106" s="277"/>
      <c r="N106" s="278"/>
      <c r="O106" s="277"/>
      <c r="P106" s="279"/>
      <c r="Q106" s="280" t="str">
        <f t="shared" ca="1" si="72"/>
        <v/>
      </c>
      <c r="R106" s="280" t="str">
        <f t="shared" ca="1" si="73"/>
        <v/>
      </c>
      <c r="S106" s="280" t="str">
        <f t="shared" ca="1" si="74"/>
        <v/>
      </c>
      <c r="T106" s="280" t="str">
        <f t="shared" ca="1" si="75"/>
        <v/>
      </c>
      <c r="U106" s="296" t="str">
        <f t="shared" ca="1" si="76"/>
        <v/>
      </c>
      <c r="V106" s="286" t="e">
        <f t="shared" ca="1" si="77"/>
        <v>#N/A</v>
      </c>
      <c r="W106" s="281" t="e">
        <f t="shared" ca="1" si="78"/>
        <v>#N/A</v>
      </c>
      <c r="X106" s="281" t="e">
        <f t="shared" ca="1" si="79"/>
        <v>#N/A</v>
      </c>
      <c r="Y106" s="281" t="e">
        <f t="shared" ca="1" si="80"/>
        <v>#N/A</v>
      </c>
      <c r="Z106" s="281" t="e">
        <f t="shared" ca="1" si="81"/>
        <v>#N/A</v>
      </c>
      <c r="AA106" s="281" t="e">
        <f t="shared" ca="1" si="82"/>
        <v>#N/A</v>
      </c>
      <c r="AB106" s="281" t="e">
        <f t="shared" ca="1" si="83"/>
        <v>#N/A</v>
      </c>
      <c r="AC106" s="281" t="e">
        <f t="shared" ca="1" si="84"/>
        <v>#N/A</v>
      </c>
      <c r="AD106" s="281" t="e">
        <f t="shared" ca="1" si="85"/>
        <v>#N/A</v>
      </c>
      <c r="AE106" s="281" t="e">
        <f t="shared" ca="1" si="86"/>
        <v>#N/A</v>
      </c>
      <c r="AF106" s="281" t="e">
        <f t="shared" ca="1" si="87"/>
        <v>#N/A</v>
      </c>
      <c r="AG106" s="281" t="e">
        <f t="shared" ca="1" si="88"/>
        <v>#N/A</v>
      </c>
      <c r="AH106" s="281" t="e">
        <f t="array" aca="1" ref="AH106" ca="1">INDEX(Ref_Master_Unit_Table,MATCH($W106,REF_To_Unit,0),MATCH('Reference - Lookup and Unit'!$A$11,Ref_From_Units,0))</f>
        <v>#N/A</v>
      </c>
      <c r="AI106" s="281" t="e">
        <f t="array" aca="1" ref="AI106" ca="1">INDEX(Ref_Master_Unit_Table,MATCH(IF(AND($D106="UK",$G106="Vehicle Distance (e.g. Road Transport)"),$L106,IF(ISBLANK($O106),$L106,$O106)),Ref_From_Units,0),MATCH($X106,REF_To_Unit,0))</f>
        <v>#N/A</v>
      </c>
      <c r="AJ106" s="281" t="e">
        <f t="array" aca="1" ref="AJ106" ca="1">INDEX(Ref_Master_Unit_Table,MATCH($Z106,REF_To_Unit,0),MATCH('Reference - Lookup and Unit'!$A$11,Ref_From_Units,0))</f>
        <v>#N/A</v>
      </c>
      <c r="AK106" s="281" t="e">
        <f t="array" aca="1" ref="AK106" ca="1">INDEX(Ref_Master_Unit_Table,MATCH(IF(AND($D106="UK",$G106="Vehicle Distance (e.g. Road Transport)"),$L106,IF(ISBLANK($O106),$L106,$O106)),Ref_From_Units,0),MATCH($AA106,REF_To_Unit,0))</f>
        <v>#N/A</v>
      </c>
      <c r="AL106" s="281" t="e">
        <f t="array" aca="1" ref="AL106" ca="1">INDEX(Ref_Master_Unit_Table,MATCH($AC106,REF_To_Unit,0),MATCH('Reference - Lookup and Unit'!$A$11,Ref_From_Units,0))</f>
        <v>#N/A</v>
      </c>
      <c r="AM106" s="281" t="e">
        <f t="array" aca="1" ref="AM106" ca="1">INDEX(Ref_Master_Unit_Table,MATCH(IF(OR($G106="Fuel Use",$G106="Custom Fuel"),$O106,$L106),Ref_From_Units,0),MATCH($AD106,REF_To_Unit,0))</f>
        <v>#N/A</v>
      </c>
      <c r="AN106" s="281" t="e">
        <f t="array" aca="1" ref="AN106" ca="1">INDEX(Ref_Master_Unit_Table,MATCH($AF106,REF_To_Unit,0),MATCH('Reference - Lookup and Unit'!$A$11,Ref_From_Units,0))</f>
        <v>#N/A</v>
      </c>
      <c r="AO106" s="281" t="e">
        <f t="array" aca="1" ref="AO106" ca="1">INDEX(Ref_Master_Unit_Table,MATCH(IF(OR($G106="Fuel Use",$G106="Custom Fuel"),$O106,$L106),Ref_From_Units,0),MATCH($AD106,REF_To_Unit,0))</f>
        <v>#N/A</v>
      </c>
      <c r="AP106" s="281">
        <f t="shared" ca="1" si="103"/>
        <v>1</v>
      </c>
      <c r="AQ106" s="282">
        <f t="shared" ca="1" si="89"/>
        <v>28</v>
      </c>
      <c r="AR106" s="282">
        <f t="shared" ca="1" si="90"/>
        <v>265</v>
      </c>
      <c r="AS106" s="282">
        <f t="shared" ca="1" si="104"/>
        <v>1</v>
      </c>
      <c r="AT106" s="276" t="str">
        <f t="shared" si="93"/>
        <v>Ref_DD_vehicle_Passenger_US_Road</v>
      </c>
      <c r="AU106" s="276" t="e">
        <f t="shared" ca="1" si="17"/>
        <v>#N/A</v>
      </c>
      <c r="AV106" s="276" t="e">
        <f t="shared" ca="1" si="18"/>
        <v>#N/A</v>
      </c>
      <c r="AW106" s="276" t="e">
        <f t="shared" ca="1" si="19"/>
        <v>#N/A</v>
      </c>
      <c r="AX106" s="276" t="e">
        <f t="shared" ca="1" si="20"/>
        <v>#N/A</v>
      </c>
      <c r="AY106" s="276" t="b">
        <f t="shared" ca="1" si="21"/>
        <v>1</v>
      </c>
      <c r="AZ106" s="276" t="str">
        <f t="shared" si="22"/>
        <v/>
      </c>
      <c r="BA106" s="276" t="str">
        <f t="shared" si="23"/>
        <v/>
      </c>
      <c r="BB106" s="276" t="str">
        <f t="shared" si="94"/>
        <v/>
      </c>
      <c r="BC106" s="276" t="str">
        <f t="shared" si="95"/>
        <v/>
      </c>
      <c r="BD106" s="276" t="str">
        <f t="shared" si="96"/>
        <v/>
      </c>
      <c r="BE106" s="276" t="str">
        <f t="shared" si="97"/>
        <v/>
      </c>
      <c r="BF106" s="276" t="str">
        <f t="shared" si="28"/>
        <v/>
      </c>
      <c r="BG106" s="276" t="str">
        <f t="shared" si="29"/>
        <v/>
      </c>
      <c r="BH106" s="276" t="str">
        <f t="shared" si="98"/>
        <v/>
      </c>
      <c r="BI106" s="276" t="str">
        <f t="shared" si="99"/>
        <v/>
      </c>
      <c r="BJ106" s="276" t="str">
        <f t="shared" si="100"/>
        <v/>
      </c>
      <c r="BK106" s="276" t="str">
        <f t="shared" si="101"/>
        <v/>
      </c>
      <c r="BL106" s="276" t="str">
        <f t="shared" si="34"/>
        <v/>
      </c>
      <c r="BM106" s="283" t="str">
        <f t="shared" ca="1" si="35"/>
        <v/>
      </c>
      <c r="BN106" s="276" t="str">
        <f t="shared" si="36"/>
        <v/>
      </c>
      <c r="BO106" s="276" t="str">
        <f t="shared" si="37"/>
        <v/>
      </c>
      <c r="BP106" s="276" t="str">
        <f t="shared" si="38"/>
        <v/>
      </c>
      <c r="BQ106" s="276" t="str">
        <f t="shared" si="39"/>
        <v/>
      </c>
      <c r="BR106" s="276" t="str">
        <f t="shared" si="40"/>
        <v/>
      </c>
      <c r="BS106" s="276" t="str">
        <f t="shared" si="41"/>
        <v/>
      </c>
      <c r="BT106" s="276" t="str">
        <f t="shared" si="42"/>
        <v/>
      </c>
      <c r="BU106" s="276" t="str">
        <f t="shared" si="43"/>
        <v/>
      </c>
      <c r="BV106" s="276" t="str">
        <f t="shared" si="44"/>
        <v/>
      </c>
      <c r="BW106" s="276" t="str">
        <f t="shared" si="45"/>
        <v/>
      </c>
      <c r="BX106" s="276" t="str">
        <f t="shared" si="46"/>
        <v/>
      </c>
      <c r="BY106" s="276" t="str">
        <f t="shared" si="47"/>
        <v/>
      </c>
      <c r="BZ106" s="276" t="str">
        <f t="shared" si="48"/>
        <v/>
      </c>
      <c r="CA106" s="276" t="str">
        <f t="shared" si="49"/>
        <v/>
      </c>
      <c r="CB106" s="276" t="str">
        <f t="shared" si="50"/>
        <v/>
      </c>
      <c r="CC106" s="276" t="str">
        <f t="shared" si="51"/>
        <v/>
      </c>
      <c r="CD106" s="276" t="str">
        <f t="shared" si="52"/>
        <v/>
      </c>
      <c r="CE106" s="276" t="str">
        <f t="shared" si="53"/>
        <v/>
      </c>
      <c r="CF106" s="276" t="str">
        <f t="shared" si="54"/>
        <v/>
      </c>
      <c r="CG106" s="276" t="str">
        <f t="shared" si="55"/>
        <v/>
      </c>
      <c r="CH106" s="276" t="str">
        <f t="shared" si="56"/>
        <v/>
      </c>
      <c r="CI106" s="276" t="str">
        <f t="shared" si="57"/>
        <v/>
      </c>
      <c r="CJ106" s="276" t="str">
        <f t="shared" si="58"/>
        <v/>
      </c>
      <c r="CK106" s="276" t="str">
        <f t="shared" si="59"/>
        <v/>
      </c>
      <c r="CL106" s="276" t="str">
        <f t="shared" ca="1" si="60"/>
        <v/>
      </c>
      <c r="CM106" s="276" t="str">
        <f t="shared" si="61"/>
        <v/>
      </c>
      <c r="CN106" s="276" t="str">
        <f t="shared" si="62"/>
        <v/>
      </c>
      <c r="CO106" s="276" t="str">
        <f t="shared" si="63"/>
        <v/>
      </c>
      <c r="CP106" s="276" t="str">
        <f t="shared" si="64"/>
        <v>Ref_DD_DistanceUnit</v>
      </c>
      <c r="CQ106" s="276" t="str">
        <f t="shared" ca="1" si="102"/>
        <v/>
      </c>
      <c r="CR106" s="311">
        <f t="shared" si="66"/>
        <v>0</v>
      </c>
      <c r="CS106" s="187"/>
      <c r="CT106" s="187"/>
      <c r="CU106" s="187"/>
      <c r="CV106" s="187"/>
      <c r="CW106" s="187"/>
      <c r="CX106" s="187"/>
      <c r="CY106" s="187"/>
      <c r="CZ106" s="187"/>
      <c r="DA106" s="187"/>
      <c r="DB106" s="187"/>
      <c r="DC106" s="187"/>
      <c r="DD106" s="187"/>
      <c r="DE106" s="187"/>
      <c r="DF106" s="187"/>
      <c r="DG106" s="187"/>
      <c r="DH106" s="187"/>
      <c r="DI106" s="187"/>
      <c r="DJ106" s="187"/>
      <c r="DK106" s="187"/>
      <c r="DL106" s="187"/>
      <c r="DM106" s="199"/>
      <c r="DN106" s="199"/>
      <c r="DO106" s="313"/>
    </row>
    <row r="107" spans="1:119" s="227" customFormat="1" ht="18" hidden="1" customHeight="1">
      <c r="A107" s="187"/>
      <c r="B107" s="285"/>
      <c r="C107" s="295"/>
      <c r="D107" s="271" t="s">
        <v>77</v>
      </c>
      <c r="E107" s="271" t="s">
        <v>105</v>
      </c>
      <c r="F107" s="277"/>
      <c r="G107" s="277"/>
      <c r="H107" s="277"/>
      <c r="I107" s="278"/>
      <c r="J107" s="278"/>
      <c r="K107" s="278"/>
      <c r="L107" s="277"/>
      <c r="M107" s="277"/>
      <c r="N107" s="278"/>
      <c r="O107" s="277"/>
      <c r="P107" s="279"/>
      <c r="Q107" s="280" t="str">
        <f t="shared" ca="1" si="72"/>
        <v/>
      </c>
      <c r="R107" s="280" t="str">
        <f t="shared" ca="1" si="73"/>
        <v/>
      </c>
      <c r="S107" s="280" t="str">
        <f t="shared" ca="1" si="74"/>
        <v/>
      </c>
      <c r="T107" s="280" t="str">
        <f t="shared" ca="1" si="75"/>
        <v/>
      </c>
      <c r="U107" s="296" t="str">
        <f t="shared" ca="1" si="76"/>
        <v/>
      </c>
      <c r="V107" s="286" t="e">
        <f t="shared" ca="1" si="77"/>
        <v>#N/A</v>
      </c>
      <c r="W107" s="281" t="e">
        <f t="shared" ca="1" si="78"/>
        <v>#N/A</v>
      </c>
      <c r="X107" s="281" t="e">
        <f t="shared" ca="1" si="79"/>
        <v>#N/A</v>
      </c>
      <c r="Y107" s="281" t="e">
        <f t="shared" ca="1" si="80"/>
        <v>#N/A</v>
      </c>
      <c r="Z107" s="281" t="e">
        <f t="shared" ca="1" si="81"/>
        <v>#N/A</v>
      </c>
      <c r="AA107" s="281" t="e">
        <f t="shared" ca="1" si="82"/>
        <v>#N/A</v>
      </c>
      <c r="AB107" s="281" t="e">
        <f t="shared" ca="1" si="83"/>
        <v>#N/A</v>
      </c>
      <c r="AC107" s="281" t="e">
        <f t="shared" ca="1" si="84"/>
        <v>#N/A</v>
      </c>
      <c r="AD107" s="281" t="e">
        <f t="shared" ca="1" si="85"/>
        <v>#N/A</v>
      </c>
      <c r="AE107" s="281" t="e">
        <f t="shared" ca="1" si="86"/>
        <v>#N/A</v>
      </c>
      <c r="AF107" s="281" t="e">
        <f t="shared" ca="1" si="87"/>
        <v>#N/A</v>
      </c>
      <c r="AG107" s="281" t="e">
        <f t="shared" ca="1" si="88"/>
        <v>#N/A</v>
      </c>
      <c r="AH107" s="281" t="e">
        <f t="array" aca="1" ref="AH107" ca="1">INDEX(Ref_Master_Unit_Table,MATCH($W107,REF_To_Unit,0),MATCH('Reference - Lookup and Unit'!$A$11,Ref_From_Units,0))</f>
        <v>#N/A</v>
      </c>
      <c r="AI107" s="281" t="e">
        <f t="array" aca="1" ref="AI107" ca="1">INDEX(Ref_Master_Unit_Table,MATCH(IF(AND($D107="UK",$G107="Vehicle Distance (e.g. Road Transport)"),$L107,IF(ISBLANK($O107),$L107,$O107)),Ref_From_Units,0),MATCH($X107,REF_To_Unit,0))</f>
        <v>#N/A</v>
      </c>
      <c r="AJ107" s="281" t="e">
        <f t="array" aca="1" ref="AJ107" ca="1">INDEX(Ref_Master_Unit_Table,MATCH($Z107,REF_To_Unit,0),MATCH('Reference - Lookup and Unit'!$A$11,Ref_From_Units,0))</f>
        <v>#N/A</v>
      </c>
      <c r="AK107" s="281" t="e">
        <f t="array" aca="1" ref="AK107" ca="1">INDEX(Ref_Master_Unit_Table,MATCH(IF(AND($D107="UK",$G107="Vehicle Distance (e.g. Road Transport)"),$L107,IF(ISBLANK($O107),$L107,$O107)),Ref_From_Units,0),MATCH($AA107,REF_To_Unit,0))</f>
        <v>#N/A</v>
      </c>
      <c r="AL107" s="281" t="e">
        <f t="array" aca="1" ref="AL107" ca="1">INDEX(Ref_Master_Unit_Table,MATCH($AC107,REF_To_Unit,0),MATCH('Reference - Lookup and Unit'!$A$11,Ref_From_Units,0))</f>
        <v>#N/A</v>
      </c>
      <c r="AM107" s="281" t="e">
        <f t="array" aca="1" ref="AM107" ca="1">INDEX(Ref_Master_Unit_Table,MATCH(IF(OR($G107="Fuel Use",$G107="Custom Fuel"),$O107,$L107),Ref_From_Units,0),MATCH($AD107,REF_To_Unit,0))</f>
        <v>#N/A</v>
      </c>
      <c r="AN107" s="281" t="e">
        <f t="array" aca="1" ref="AN107" ca="1">INDEX(Ref_Master_Unit_Table,MATCH($AF107,REF_To_Unit,0),MATCH('Reference - Lookup and Unit'!$A$11,Ref_From_Units,0))</f>
        <v>#N/A</v>
      </c>
      <c r="AO107" s="281" t="e">
        <f t="array" aca="1" ref="AO107" ca="1">INDEX(Ref_Master_Unit_Table,MATCH(IF(OR($G107="Fuel Use",$G107="Custom Fuel"),$O107,$L107),Ref_From_Units,0),MATCH($AD107,REF_To_Unit,0))</f>
        <v>#N/A</v>
      </c>
      <c r="AP107" s="281">
        <f t="shared" ca="1" si="103"/>
        <v>1</v>
      </c>
      <c r="AQ107" s="282">
        <f t="shared" ca="1" si="89"/>
        <v>28</v>
      </c>
      <c r="AR107" s="282">
        <f t="shared" ca="1" si="90"/>
        <v>265</v>
      </c>
      <c r="AS107" s="282">
        <f t="shared" ca="1" si="104"/>
        <v>1</v>
      </c>
      <c r="AT107" s="276" t="str">
        <f t="shared" si="93"/>
        <v>Ref_DD_vehicle_Passenger_US_Road</v>
      </c>
      <c r="AU107" s="276" t="e">
        <f t="shared" ca="1" si="17"/>
        <v>#N/A</v>
      </c>
      <c r="AV107" s="276" t="e">
        <f t="shared" ca="1" si="18"/>
        <v>#N/A</v>
      </c>
      <c r="AW107" s="276" t="e">
        <f t="shared" ca="1" si="19"/>
        <v>#N/A</v>
      </c>
      <c r="AX107" s="276" t="e">
        <f t="shared" ca="1" si="20"/>
        <v>#N/A</v>
      </c>
      <c r="AY107" s="276" t="b">
        <f t="shared" ca="1" si="21"/>
        <v>1</v>
      </c>
      <c r="AZ107" s="276" t="str">
        <f t="shared" si="22"/>
        <v/>
      </c>
      <c r="BA107" s="276" t="str">
        <f t="shared" si="23"/>
        <v/>
      </c>
      <c r="BB107" s="276" t="str">
        <f t="shared" si="94"/>
        <v/>
      </c>
      <c r="BC107" s="276" t="str">
        <f t="shared" si="95"/>
        <v/>
      </c>
      <c r="BD107" s="276" t="str">
        <f t="shared" si="96"/>
        <v/>
      </c>
      <c r="BE107" s="276" t="str">
        <f t="shared" si="97"/>
        <v/>
      </c>
      <c r="BF107" s="276" t="str">
        <f t="shared" si="28"/>
        <v/>
      </c>
      <c r="BG107" s="276" t="str">
        <f t="shared" si="29"/>
        <v/>
      </c>
      <c r="BH107" s="276" t="str">
        <f t="shared" si="98"/>
        <v/>
      </c>
      <c r="BI107" s="276" t="str">
        <f t="shared" si="99"/>
        <v/>
      </c>
      <c r="BJ107" s="276" t="str">
        <f t="shared" si="100"/>
        <v/>
      </c>
      <c r="BK107" s="276" t="str">
        <f t="shared" si="101"/>
        <v/>
      </c>
      <c r="BL107" s="276" t="str">
        <f t="shared" si="34"/>
        <v/>
      </c>
      <c r="BM107" s="283" t="str">
        <f t="shared" ca="1" si="35"/>
        <v/>
      </c>
      <c r="BN107" s="276" t="str">
        <f t="shared" si="36"/>
        <v/>
      </c>
      <c r="BO107" s="276" t="str">
        <f t="shared" si="37"/>
        <v/>
      </c>
      <c r="BP107" s="276" t="str">
        <f t="shared" si="38"/>
        <v/>
      </c>
      <c r="BQ107" s="276" t="str">
        <f t="shared" si="39"/>
        <v/>
      </c>
      <c r="BR107" s="276" t="str">
        <f t="shared" si="40"/>
        <v/>
      </c>
      <c r="BS107" s="276" t="str">
        <f t="shared" si="41"/>
        <v/>
      </c>
      <c r="BT107" s="276" t="str">
        <f t="shared" si="42"/>
        <v/>
      </c>
      <c r="BU107" s="276" t="str">
        <f t="shared" si="43"/>
        <v/>
      </c>
      <c r="BV107" s="276" t="str">
        <f t="shared" si="44"/>
        <v/>
      </c>
      <c r="BW107" s="276" t="str">
        <f t="shared" si="45"/>
        <v/>
      </c>
      <c r="BX107" s="276" t="str">
        <f t="shared" si="46"/>
        <v/>
      </c>
      <c r="BY107" s="276" t="str">
        <f t="shared" si="47"/>
        <v/>
      </c>
      <c r="BZ107" s="276" t="str">
        <f t="shared" si="48"/>
        <v/>
      </c>
      <c r="CA107" s="276" t="str">
        <f t="shared" si="49"/>
        <v/>
      </c>
      <c r="CB107" s="276" t="str">
        <f t="shared" si="50"/>
        <v/>
      </c>
      <c r="CC107" s="276" t="str">
        <f t="shared" si="51"/>
        <v/>
      </c>
      <c r="CD107" s="276" t="str">
        <f t="shared" si="52"/>
        <v/>
      </c>
      <c r="CE107" s="276" t="str">
        <f t="shared" si="53"/>
        <v/>
      </c>
      <c r="CF107" s="276" t="str">
        <f t="shared" si="54"/>
        <v/>
      </c>
      <c r="CG107" s="276" t="str">
        <f t="shared" si="55"/>
        <v/>
      </c>
      <c r="CH107" s="276" t="str">
        <f t="shared" si="56"/>
        <v/>
      </c>
      <c r="CI107" s="276" t="str">
        <f t="shared" si="57"/>
        <v/>
      </c>
      <c r="CJ107" s="276" t="str">
        <f t="shared" si="58"/>
        <v/>
      </c>
      <c r="CK107" s="276" t="str">
        <f t="shared" si="59"/>
        <v/>
      </c>
      <c r="CL107" s="276" t="str">
        <f t="shared" ca="1" si="60"/>
        <v/>
      </c>
      <c r="CM107" s="276" t="str">
        <f t="shared" si="61"/>
        <v/>
      </c>
      <c r="CN107" s="276" t="str">
        <f t="shared" si="62"/>
        <v/>
      </c>
      <c r="CO107" s="276" t="str">
        <f t="shared" si="63"/>
        <v/>
      </c>
      <c r="CP107" s="276" t="str">
        <f t="shared" si="64"/>
        <v>Ref_DD_DistanceUnit</v>
      </c>
      <c r="CQ107" s="276" t="str">
        <f t="shared" ca="1" si="102"/>
        <v/>
      </c>
      <c r="CR107" s="311">
        <f t="shared" si="66"/>
        <v>0</v>
      </c>
      <c r="CS107" s="187"/>
      <c r="CT107" s="187"/>
      <c r="CU107" s="187"/>
      <c r="CV107" s="187"/>
      <c r="CW107" s="187"/>
      <c r="CX107" s="187"/>
      <c r="CY107" s="187"/>
      <c r="CZ107" s="187"/>
      <c r="DA107" s="187"/>
      <c r="DB107" s="187"/>
      <c r="DC107" s="187"/>
      <c r="DD107" s="187"/>
      <c r="DE107" s="187"/>
      <c r="DF107" s="187"/>
      <c r="DG107" s="187"/>
      <c r="DH107" s="187"/>
      <c r="DI107" s="187"/>
      <c r="DJ107" s="187"/>
      <c r="DK107" s="187"/>
      <c r="DL107" s="187"/>
      <c r="DM107" s="199"/>
      <c r="DN107" s="199"/>
      <c r="DO107" s="313"/>
    </row>
    <row r="108" spans="1:119" s="227" customFormat="1" ht="18" hidden="1" customHeight="1">
      <c r="A108" s="187"/>
      <c r="B108" s="285"/>
      <c r="C108" s="295"/>
      <c r="D108" s="271" t="s">
        <v>77</v>
      </c>
      <c r="E108" s="271" t="s">
        <v>78</v>
      </c>
      <c r="F108" s="277"/>
      <c r="G108" s="277"/>
      <c r="H108" s="277"/>
      <c r="I108" s="278"/>
      <c r="J108" s="278"/>
      <c r="K108" s="278"/>
      <c r="L108" s="277"/>
      <c r="M108" s="277"/>
      <c r="N108" s="278"/>
      <c r="O108" s="277"/>
      <c r="P108" s="279"/>
      <c r="Q108" s="280" t="str">
        <f t="shared" ca="1" si="72"/>
        <v/>
      </c>
      <c r="R108" s="280" t="str">
        <f t="shared" ca="1" si="73"/>
        <v/>
      </c>
      <c r="S108" s="280" t="str">
        <f t="shared" ca="1" si="74"/>
        <v/>
      </c>
      <c r="T108" s="280" t="str">
        <f t="shared" ca="1" si="75"/>
        <v/>
      </c>
      <c r="U108" s="296" t="str">
        <f t="shared" ca="1" si="76"/>
        <v/>
      </c>
      <c r="V108" s="286" t="e">
        <f t="shared" ca="1" si="77"/>
        <v>#N/A</v>
      </c>
      <c r="W108" s="281" t="e">
        <f t="shared" ca="1" si="78"/>
        <v>#N/A</v>
      </c>
      <c r="X108" s="281" t="e">
        <f t="shared" ca="1" si="79"/>
        <v>#N/A</v>
      </c>
      <c r="Y108" s="281" t="e">
        <f t="shared" ca="1" si="80"/>
        <v>#N/A</v>
      </c>
      <c r="Z108" s="281" t="e">
        <f t="shared" ca="1" si="81"/>
        <v>#N/A</v>
      </c>
      <c r="AA108" s="281" t="e">
        <f t="shared" ca="1" si="82"/>
        <v>#N/A</v>
      </c>
      <c r="AB108" s="281" t="e">
        <f t="shared" ca="1" si="83"/>
        <v>#N/A</v>
      </c>
      <c r="AC108" s="281" t="e">
        <f t="shared" ca="1" si="84"/>
        <v>#N/A</v>
      </c>
      <c r="AD108" s="281" t="e">
        <f t="shared" ca="1" si="85"/>
        <v>#N/A</v>
      </c>
      <c r="AE108" s="281" t="e">
        <f t="shared" ca="1" si="86"/>
        <v>#N/A</v>
      </c>
      <c r="AF108" s="281" t="e">
        <f t="shared" ca="1" si="87"/>
        <v>#N/A</v>
      </c>
      <c r="AG108" s="281" t="e">
        <f t="shared" ca="1" si="88"/>
        <v>#N/A</v>
      </c>
      <c r="AH108" s="281" t="e">
        <f t="array" aca="1" ref="AH108" ca="1">INDEX(Ref_Master_Unit_Table,MATCH($W108,REF_To_Unit,0),MATCH('Reference - Lookup and Unit'!$A$11,Ref_From_Units,0))</f>
        <v>#N/A</v>
      </c>
      <c r="AI108" s="281" t="e">
        <f t="array" aca="1" ref="AI108" ca="1">INDEX(Ref_Master_Unit_Table,MATCH(IF(AND($D108="UK",$G108="Vehicle Distance (e.g. Road Transport)"),$L108,IF(ISBLANK($O108),$L108,$O108)),Ref_From_Units,0),MATCH($X108,REF_To_Unit,0))</f>
        <v>#N/A</v>
      </c>
      <c r="AJ108" s="281" t="e">
        <f t="array" aca="1" ref="AJ108" ca="1">INDEX(Ref_Master_Unit_Table,MATCH($Z108,REF_To_Unit,0),MATCH('Reference - Lookup and Unit'!$A$11,Ref_From_Units,0))</f>
        <v>#N/A</v>
      </c>
      <c r="AK108" s="281" t="e">
        <f t="array" aca="1" ref="AK108" ca="1">INDEX(Ref_Master_Unit_Table,MATCH(IF(AND($D108="UK",$G108="Vehicle Distance (e.g. Road Transport)"),$L108,IF(ISBLANK($O108),$L108,$O108)),Ref_From_Units,0),MATCH($AA108,REF_To_Unit,0))</f>
        <v>#N/A</v>
      </c>
      <c r="AL108" s="281" t="e">
        <f t="array" aca="1" ref="AL108" ca="1">INDEX(Ref_Master_Unit_Table,MATCH($AC108,REF_To_Unit,0),MATCH('Reference - Lookup and Unit'!$A$11,Ref_From_Units,0))</f>
        <v>#N/A</v>
      </c>
      <c r="AM108" s="281" t="e">
        <f t="array" aca="1" ref="AM108" ca="1">INDEX(Ref_Master_Unit_Table,MATCH(IF(OR($G108="Fuel Use",$G108="Custom Fuel"),$O108,$L108),Ref_From_Units,0),MATCH($AD108,REF_To_Unit,0))</f>
        <v>#N/A</v>
      </c>
      <c r="AN108" s="281" t="e">
        <f t="array" aca="1" ref="AN108" ca="1">INDEX(Ref_Master_Unit_Table,MATCH($AF108,REF_To_Unit,0),MATCH('Reference - Lookup and Unit'!$A$11,Ref_From_Units,0))</f>
        <v>#N/A</v>
      </c>
      <c r="AO108" s="281" t="e">
        <f t="array" aca="1" ref="AO108" ca="1">INDEX(Ref_Master_Unit_Table,MATCH(IF(OR($G108="Fuel Use",$G108="Custom Fuel"),$O108,$L108),Ref_From_Units,0),MATCH($AD108,REF_To_Unit,0))</f>
        <v>#N/A</v>
      </c>
      <c r="AP108" s="281">
        <f t="shared" ca="1" si="103"/>
        <v>1</v>
      </c>
      <c r="AQ108" s="282">
        <f t="shared" ca="1" si="89"/>
        <v>28</v>
      </c>
      <c r="AR108" s="282">
        <f t="shared" ca="1" si="90"/>
        <v>265</v>
      </c>
      <c r="AS108" s="282">
        <f t="shared" ca="1" si="104"/>
        <v>1</v>
      </c>
      <c r="AT108" s="276" t="str">
        <f t="shared" si="93"/>
        <v>Ref_DD_vehicle_Passenger_US_Water</v>
      </c>
      <c r="AU108" s="276" t="e">
        <f t="shared" ca="1" si="17"/>
        <v>#N/A</v>
      </c>
      <c r="AV108" s="276" t="e">
        <f t="shared" ca="1" si="18"/>
        <v>#N/A</v>
      </c>
      <c r="AW108" s="276" t="e">
        <f t="shared" ca="1" si="19"/>
        <v>#N/A</v>
      </c>
      <c r="AX108" s="276" t="e">
        <f t="shared" ca="1" si="20"/>
        <v>#N/A</v>
      </c>
      <c r="AY108" s="276" t="b">
        <f t="shared" ca="1" si="21"/>
        <v>1</v>
      </c>
      <c r="AZ108" s="276" t="str">
        <f t="shared" si="22"/>
        <v/>
      </c>
      <c r="BA108" s="276" t="str">
        <f t="shared" si="23"/>
        <v/>
      </c>
      <c r="BB108" s="276" t="str">
        <f t="shared" si="94"/>
        <v/>
      </c>
      <c r="BC108" s="276" t="str">
        <f t="shared" si="95"/>
        <v/>
      </c>
      <c r="BD108" s="276" t="str">
        <f t="shared" si="96"/>
        <v/>
      </c>
      <c r="BE108" s="276" t="str">
        <f t="shared" si="97"/>
        <v/>
      </c>
      <c r="BF108" s="276" t="str">
        <f t="shared" si="28"/>
        <v/>
      </c>
      <c r="BG108" s="276" t="str">
        <f t="shared" si="29"/>
        <v/>
      </c>
      <c r="BH108" s="276" t="str">
        <f t="shared" si="98"/>
        <v/>
      </c>
      <c r="BI108" s="276" t="str">
        <f t="shared" si="99"/>
        <v/>
      </c>
      <c r="BJ108" s="276" t="str">
        <f t="shared" si="100"/>
        <v/>
      </c>
      <c r="BK108" s="276" t="str">
        <f t="shared" si="101"/>
        <v/>
      </c>
      <c r="BL108" s="276" t="str">
        <f t="shared" si="34"/>
        <v/>
      </c>
      <c r="BM108" s="283" t="str">
        <f t="shared" ca="1" si="35"/>
        <v/>
      </c>
      <c r="BN108" s="276" t="str">
        <f t="shared" si="36"/>
        <v/>
      </c>
      <c r="BO108" s="276" t="str">
        <f t="shared" si="37"/>
        <v/>
      </c>
      <c r="BP108" s="276" t="str">
        <f t="shared" si="38"/>
        <v/>
      </c>
      <c r="BQ108" s="276" t="str">
        <f t="shared" si="39"/>
        <v/>
      </c>
      <c r="BR108" s="276" t="str">
        <f t="shared" si="40"/>
        <v/>
      </c>
      <c r="BS108" s="276" t="str">
        <f t="shared" si="41"/>
        <v/>
      </c>
      <c r="BT108" s="276" t="str">
        <f t="shared" si="42"/>
        <v/>
      </c>
      <c r="BU108" s="276" t="str">
        <f t="shared" si="43"/>
        <v/>
      </c>
      <c r="BV108" s="276" t="str">
        <f t="shared" si="44"/>
        <v/>
      </c>
      <c r="BW108" s="276" t="str">
        <f t="shared" si="45"/>
        <v/>
      </c>
      <c r="BX108" s="276" t="str">
        <f t="shared" si="46"/>
        <v/>
      </c>
      <c r="BY108" s="276" t="str">
        <f t="shared" si="47"/>
        <v/>
      </c>
      <c r="BZ108" s="276" t="str">
        <f t="shared" si="48"/>
        <v/>
      </c>
      <c r="CA108" s="276" t="str">
        <f t="shared" si="49"/>
        <v/>
      </c>
      <c r="CB108" s="276" t="str">
        <f t="shared" si="50"/>
        <v/>
      </c>
      <c r="CC108" s="276" t="str">
        <f t="shared" si="51"/>
        <v/>
      </c>
      <c r="CD108" s="276" t="str">
        <f t="shared" si="52"/>
        <v/>
      </c>
      <c r="CE108" s="276" t="str">
        <f t="shared" si="53"/>
        <v/>
      </c>
      <c r="CF108" s="276" t="str">
        <f t="shared" si="54"/>
        <v/>
      </c>
      <c r="CG108" s="276" t="str">
        <f t="shared" si="55"/>
        <v/>
      </c>
      <c r="CH108" s="276" t="str">
        <f t="shared" si="56"/>
        <v/>
      </c>
      <c r="CI108" s="276" t="str">
        <f t="shared" si="57"/>
        <v/>
      </c>
      <c r="CJ108" s="276" t="str">
        <f t="shared" si="58"/>
        <v/>
      </c>
      <c r="CK108" s="276" t="str">
        <f t="shared" si="59"/>
        <v/>
      </c>
      <c r="CL108" s="276" t="str">
        <f t="shared" si="60"/>
        <v/>
      </c>
      <c r="CM108" s="276" t="str">
        <f t="shared" si="61"/>
        <v/>
      </c>
      <c r="CN108" s="276" t="str">
        <f t="shared" ca="1" si="62"/>
        <v/>
      </c>
      <c r="CO108" s="276" t="str">
        <f t="shared" si="63"/>
        <v/>
      </c>
      <c r="CP108" s="276" t="str">
        <f t="shared" si="64"/>
        <v>Ref_DD_DistanceUnit</v>
      </c>
      <c r="CQ108" s="276" t="str">
        <f t="shared" ca="1" si="102"/>
        <v/>
      </c>
      <c r="CR108" s="311">
        <f t="shared" si="66"/>
        <v>0</v>
      </c>
      <c r="CS108" s="187"/>
      <c r="CT108" s="187"/>
      <c r="CU108" s="187"/>
      <c r="CV108" s="187"/>
      <c r="CW108" s="187"/>
      <c r="CX108" s="187"/>
      <c r="CY108" s="187"/>
      <c r="CZ108" s="187"/>
      <c r="DA108" s="187"/>
      <c r="DB108" s="187"/>
      <c r="DC108" s="187"/>
      <c r="DD108" s="187"/>
      <c r="DE108" s="187"/>
      <c r="DF108" s="187"/>
      <c r="DG108" s="187"/>
      <c r="DH108" s="187"/>
      <c r="DI108" s="187"/>
      <c r="DJ108" s="187"/>
      <c r="DK108" s="187"/>
      <c r="DL108" s="187"/>
      <c r="DM108" s="199"/>
      <c r="DN108" s="199"/>
      <c r="DO108" s="313"/>
    </row>
    <row r="109" spans="1:119" s="227" customFormat="1" ht="18" hidden="1" customHeight="1">
      <c r="A109" s="187"/>
      <c r="B109" s="285"/>
      <c r="C109" s="295"/>
      <c r="D109" s="271" t="s">
        <v>77</v>
      </c>
      <c r="E109" s="271" t="s">
        <v>78</v>
      </c>
      <c r="F109" s="277"/>
      <c r="G109" s="277"/>
      <c r="H109" s="277"/>
      <c r="I109" s="278"/>
      <c r="J109" s="278"/>
      <c r="K109" s="278"/>
      <c r="L109" s="277"/>
      <c r="M109" s="277"/>
      <c r="N109" s="278"/>
      <c r="O109" s="277"/>
      <c r="P109" s="279"/>
      <c r="Q109" s="280" t="str">
        <f t="shared" ca="1" si="72"/>
        <v/>
      </c>
      <c r="R109" s="280" t="str">
        <f t="shared" ca="1" si="73"/>
        <v/>
      </c>
      <c r="S109" s="280" t="str">
        <f t="shared" ca="1" si="74"/>
        <v/>
      </c>
      <c r="T109" s="280" t="str">
        <f t="shared" ca="1" si="75"/>
        <v/>
      </c>
      <c r="U109" s="296" t="str">
        <f t="shared" ca="1" si="76"/>
        <v/>
      </c>
      <c r="V109" s="286" t="e">
        <f t="shared" ca="1" si="77"/>
        <v>#N/A</v>
      </c>
      <c r="W109" s="281" t="e">
        <f t="shared" ca="1" si="78"/>
        <v>#N/A</v>
      </c>
      <c r="X109" s="281" t="e">
        <f t="shared" ca="1" si="79"/>
        <v>#N/A</v>
      </c>
      <c r="Y109" s="281" t="e">
        <f t="shared" ca="1" si="80"/>
        <v>#N/A</v>
      </c>
      <c r="Z109" s="281" t="e">
        <f t="shared" ca="1" si="81"/>
        <v>#N/A</v>
      </c>
      <c r="AA109" s="281" t="e">
        <f t="shared" ca="1" si="82"/>
        <v>#N/A</v>
      </c>
      <c r="AB109" s="281" t="e">
        <f t="shared" ca="1" si="83"/>
        <v>#N/A</v>
      </c>
      <c r="AC109" s="281" t="e">
        <f t="shared" ca="1" si="84"/>
        <v>#N/A</v>
      </c>
      <c r="AD109" s="281" t="e">
        <f t="shared" ca="1" si="85"/>
        <v>#N/A</v>
      </c>
      <c r="AE109" s="281" t="e">
        <f t="shared" ca="1" si="86"/>
        <v>#N/A</v>
      </c>
      <c r="AF109" s="281" t="e">
        <f t="shared" ca="1" si="87"/>
        <v>#N/A</v>
      </c>
      <c r="AG109" s="281" t="e">
        <f t="shared" ca="1" si="88"/>
        <v>#N/A</v>
      </c>
      <c r="AH109" s="281" t="e">
        <f t="array" aca="1" ref="AH109" ca="1">INDEX(Ref_Master_Unit_Table,MATCH($W109,REF_To_Unit,0),MATCH('Reference - Lookup and Unit'!$A$11,Ref_From_Units,0))</f>
        <v>#N/A</v>
      </c>
      <c r="AI109" s="281" t="e">
        <f t="array" aca="1" ref="AI109" ca="1">INDEX(Ref_Master_Unit_Table,MATCH(IF(AND($D109="UK",$G109="Vehicle Distance (e.g. Road Transport)"),$L109,IF(ISBLANK($O109),$L109,$O109)),Ref_From_Units,0),MATCH($X109,REF_To_Unit,0))</f>
        <v>#N/A</v>
      </c>
      <c r="AJ109" s="281" t="e">
        <f t="array" aca="1" ref="AJ109" ca="1">INDEX(Ref_Master_Unit_Table,MATCH($Z109,REF_To_Unit,0),MATCH('Reference - Lookup and Unit'!$A$11,Ref_From_Units,0))</f>
        <v>#N/A</v>
      </c>
      <c r="AK109" s="281" t="e">
        <f t="array" aca="1" ref="AK109" ca="1">INDEX(Ref_Master_Unit_Table,MATCH(IF(AND($D109="UK",$G109="Vehicle Distance (e.g. Road Transport)"),$L109,IF(ISBLANK($O109),$L109,$O109)),Ref_From_Units,0),MATCH($AA109,REF_To_Unit,0))</f>
        <v>#N/A</v>
      </c>
      <c r="AL109" s="281" t="e">
        <f t="array" aca="1" ref="AL109" ca="1">INDEX(Ref_Master_Unit_Table,MATCH($AC109,REF_To_Unit,0),MATCH('Reference - Lookup and Unit'!$A$11,Ref_From_Units,0))</f>
        <v>#N/A</v>
      </c>
      <c r="AM109" s="281" t="e">
        <f t="array" aca="1" ref="AM109" ca="1">INDEX(Ref_Master_Unit_Table,MATCH(IF(OR($G109="Fuel Use",$G109="Custom Fuel"),$O109,$L109),Ref_From_Units,0),MATCH($AD109,REF_To_Unit,0))</f>
        <v>#N/A</v>
      </c>
      <c r="AN109" s="281" t="e">
        <f t="array" aca="1" ref="AN109" ca="1">INDEX(Ref_Master_Unit_Table,MATCH($AF109,REF_To_Unit,0),MATCH('Reference - Lookup and Unit'!$A$11,Ref_From_Units,0))</f>
        <v>#N/A</v>
      </c>
      <c r="AO109" s="281" t="e">
        <f t="array" aca="1" ref="AO109" ca="1">INDEX(Ref_Master_Unit_Table,MATCH(IF(OR($G109="Fuel Use",$G109="Custom Fuel"),$O109,$L109),Ref_From_Units,0),MATCH($AD109,REF_To_Unit,0))</f>
        <v>#N/A</v>
      </c>
      <c r="AP109" s="281">
        <f t="shared" ca="1" si="103"/>
        <v>1</v>
      </c>
      <c r="AQ109" s="282">
        <f t="shared" ca="1" si="89"/>
        <v>28</v>
      </c>
      <c r="AR109" s="282">
        <f t="shared" ca="1" si="90"/>
        <v>265</v>
      </c>
      <c r="AS109" s="282">
        <f t="shared" ca="1" si="104"/>
        <v>1</v>
      </c>
      <c r="AT109" s="276" t="str">
        <f t="shared" si="93"/>
        <v>Ref_DD_vehicle_Passenger_US_Water</v>
      </c>
      <c r="AU109" s="276" t="e">
        <f t="shared" ca="1" si="17"/>
        <v>#N/A</v>
      </c>
      <c r="AV109" s="276" t="e">
        <f t="shared" ca="1" si="18"/>
        <v>#N/A</v>
      </c>
      <c r="AW109" s="276" t="e">
        <f t="shared" ca="1" si="19"/>
        <v>#N/A</v>
      </c>
      <c r="AX109" s="276" t="e">
        <f t="shared" ca="1" si="20"/>
        <v>#N/A</v>
      </c>
      <c r="AY109" s="276" t="b">
        <f t="shared" ca="1" si="21"/>
        <v>1</v>
      </c>
      <c r="AZ109" s="276" t="str">
        <f t="shared" si="22"/>
        <v/>
      </c>
      <c r="BA109" s="276" t="str">
        <f t="shared" si="23"/>
        <v/>
      </c>
      <c r="BB109" s="276" t="str">
        <f t="shared" si="94"/>
        <v/>
      </c>
      <c r="BC109" s="276" t="str">
        <f t="shared" si="95"/>
        <v/>
      </c>
      <c r="BD109" s="276" t="str">
        <f t="shared" si="96"/>
        <v/>
      </c>
      <c r="BE109" s="276" t="str">
        <f t="shared" si="97"/>
        <v/>
      </c>
      <c r="BF109" s="276" t="str">
        <f t="shared" si="28"/>
        <v/>
      </c>
      <c r="BG109" s="276" t="str">
        <f t="shared" si="29"/>
        <v/>
      </c>
      <c r="BH109" s="276" t="str">
        <f t="shared" si="98"/>
        <v/>
      </c>
      <c r="BI109" s="276" t="str">
        <f t="shared" si="99"/>
        <v/>
      </c>
      <c r="BJ109" s="276" t="str">
        <f t="shared" si="100"/>
        <v/>
      </c>
      <c r="BK109" s="276" t="str">
        <f t="shared" si="101"/>
        <v/>
      </c>
      <c r="BL109" s="276" t="str">
        <f t="shared" si="34"/>
        <v/>
      </c>
      <c r="BM109" s="283" t="str">
        <f t="shared" ca="1" si="35"/>
        <v/>
      </c>
      <c r="BN109" s="276" t="str">
        <f t="shared" si="36"/>
        <v/>
      </c>
      <c r="BO109" s="276" t="str">
        <f t="shared" si="37"/>
        <v/>
      </c>
      <c r="BP109" s="276" t="str">
        <f t="shared" si="38"/>
        <v/>
      </c>
      <c r="BQ109" s="276" t="str">
        <f t="shared" si="39"/>
        <v/>
      </c>
      <c r="BR109" s="276" t="str">
        <f t="shared" si="40"/>
        <v/>
      </c>
      <c r="BS109" s="276" t="str">
        <f t="shared" si="41"/>
        <v/>
      </c>
      <c r="BT109" s="276" t="str">
        <f t="shared" si="42"/>
        <v/>
      </c>
      <c r="BU109" s="276" t="str">
        <f t="shared" si="43"/>
        <v/>
      </c>
      <c r="BV109" s="276" t="str">
        <f t="shared" si="44"/>
        <v/>
      </c>
      <c r="BW109" s="276" t="str">
        <f t="shared" si="45"/>
        <v/>
      </c>
      <c r="BX109" s="276" t="str">
        <f t="shared" si="46"/>
        <v/>
      </c>
      <c r="BY109" s="276" t="str">
        <f t="shared" si="47"/>
        <v/>
      </c>
      <c r="BZ109" s="276" t="str">
        <f t="shared" si="48"/>
        <v/>
      </c>
      <c r="CA109" s="276" t="str">
        <f t="shared" si="49"/>
        <v/>
      </c>
      <c r="CB109" s="276" t="str">
        <f t="shared" si="50"/>
        <v/>
      </c>
      <c r="CC109" s="276" t="str">
        <f t="shared" si="51"/>
        <v/>
      </c>
      <c r="CD109" s="276" t="str">
        <f t="shared" si="52"/>
        <v/>
      </c>
      <c r="CE109" s="276" t="str">
        <f t="shared" si="53"/>
        <v/>
      </c>
      <c r="CF109" s="276" t="str">
        <f t="shared" si="54"/>
        <v/>
      </c>
      <c r="CG109" s="276" t="str">
        <f t="shared" si="55"/>
        <v/>
      </c>
      <c r="CH109" s="276" t="str">
        <f t="shared" si="56"/>
        <v/>
      </c>
      <c r="CI109" s="276" t="str">
        <f t="shared" si="57"/>
        <v/>
      </c>
      <c r="CJ109" s="276" t="str">
        <f t="shared" si="58"/>
        <v/>
      </c>
      <c r="CK109" s="276" t="str">
        <f t="shared" si="59"/>
        <v/>
      </c>
      <c r="CL109" s="276" t="str">
        <f t="shared" si="60"/>
        <v/>
      </c>
      <c r="CM109" s="276" t="str">
        <f t="shared" si="61"/>
        <v/>
      </c>
      <c r="CN109" s="276" t="str">
        <f t="shared" ca="1" si="62"/>
        <v/>
      </c>
      <c r="CO109" s="276" t="str">
        <f t="shared" si="63"/>
        <v/>
      </c>
      <c r="CP109" s="276" t="str">
        <f t="shared" si="64"/>
        <v>Ref_DD_DistanceUnit</v>
      </c>
      <c r="CQ109" s="276" t="str">
        <f t="shared" ca="1" si="102"/>
        <v/>
      </c>
      <c r="CR109" s="311">
        <f t="shared" si="66"/>
        <v>0</v>
      </c>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99"/>
      <c r="DN109" s="199"/>
      <c r="DO109" s="313"/>
    </row>
    <row r="110" spans="1:119" s="227" customFormat="1" ht="18" hidden="1" customHeight="1" thickBot="1">
      <c r="A110" s="187"/>
      <c r="B110" s="285"/>
      <c r="C110" s="297"/>
      <c r="D110" s="298" t="s">
        <v>77</v>
      </c>
      <c r="E110" s="298" t="s">
        <v>105</v>
      </c>
      <c r="F110" s="299" t="s">
        <v>27</v>
      </c>
      <c r="G110" s="300" t="s">
        <v>143</v>
      </c>
      <c r="H110" s="300" t="s">
        <v>267</v>
      </c>
      <c r="I110" s="301"/>
      <c r="J110" s="301"/>
      <c r="K110" s="301"/>
      <c r="L110" s="300"/>
      <c r="M110" s="300"/>
      <c r="N110" s="301"/>
      <c r="O110" s="300"/>
      <c r="P110" s="302"/>
      <c r="Q110" s="303" t="str">
        <f t="shared" ca="1" si="72"/>
        <v/>
      </c>
      <c r="R110" s="303" t="str">
        <f t="shared" ca="1" si="73"/>
        <v/>
      </c>
      <c r="S110" s="303" t="str">
        <f t="shared" ca="1" si="74"/>
        <v/>
      </c>
      <c r="T110" s="303" t="str">
        <f t="shared" ca="1" si="75"/>
        <v/>
      </c>
      <c r="U110" s="304" t="str">
        <f t="shared" ca="1" si="76"/>
        <v/>
      </c>
      <c r="V110" s="286">
        <f t="shared" ca="1" si="77"/>
        <v>1.762</v>
      </c>
      <c r="W110" s="281" t="str">
        <f t="shared" ca="1" si="78"/>
        <v>Kilogram</v>
      </c>
      <c r="X110" s="281" t="str">
        <f t="shared" ca="1" si="79"/>
        <v>Mile</v>
      </c>
      <c r="Y110" s="281">
        <f t="shared" ca="1" si="80"/>
        <v>0</v>
      </c>
      <c r="Z110" s="281" t="str">
        <f t="shared" ca="1" si="81"/>
        <v>Kilogram</v>
      </c>
      <c r="AA110" s="281" t="str">
        <f t="shared" ca="1" si="82"/>
        <v>Mile</v>
      </c>
      <c r="AB110" s="281">
        <f t="shared" ca="1" si="83"/>
        <v>2.1000000000000001E-2</v>
      </c>
      <c r="AC110" s="281" t="str">
        <f t="shared" ca="1" si="84"/>
        <v>Gram</v>
      </c>
      <c r="AD110" s="281" t="str">
        <f t="shared" ca="1" si="85"/>
        <v>Mile</v>
      </c>
      <c r="AE110" s="281">
        <f t="shared" ca="1" si="86"/>
        <v>1.7000000000000001E-2</v>
      </c>
      <c r="AF110" s="281" t="str">
        <f t="shared" ca="1" si="87"/>
        <v>Gram</v>
      </c>
      <c r="AG110" s="281" t="str">
        <f t="shared" ca="1" si="88"/>
        <v>Mile</v>
      </c>
      <c r="AH110" s="281">
        <f t="array" aca="1" ref="AH110" ca="1">INDEX(Ref_Master_Unit_Table,MATCH($W110,REF_To_Unit,0),MATCH('Reference - Lookup and Unit'!$A$11,Ref_From_Units,0))</f>
        <v>1E-3</v>
      </c>
      <c r="AI110" s="281" t="e">
        <f t="array" aca="1" ref="AI110" ca="1">INDEX(Ref_Master_Unit_Table,MATCH(IF(AND($D110="UK",$G110="Vehicle Distance (e.g. Road Transport)"),$L110,IF(ISBLANK($O110),$L110,$O110)),Ref_From_Units,0),MATCH($X110,REF_To_Unit,0))</f>
        <v>#N/A</v>
      </c>
      <c r="AJ110" s="281">
        <f t="array" aca="1" ref="AJ110" ca="1">INDEX(Ref_Master_Unit_Table,MATCH($Z110,REF_To_Unit,0),MATCH('Reference - Lookup and Unit'!$A$11,Ref_From_Units,0))</f>
        <v>1E-3</v>
      </c>
      <c r="AK110" s="281" t="e">
        <f t="array" aca="1" ref="AK110" ca="1">INDEX(Ref_Master_Unit_Table,MATCH(IF(AND($D110="UK",$G110="Vehicle Distance (e.g. Road Transport)"),$L110,IF(ISBLANK($O110),$L110,$O110)),Ref_From_Units,0),MATCH($AA110,REF_To_Unit,0))</f>
        <v>#N/A</v>
      </c>
      <c r="AL110" s="281">
        <f t="array" aca="1" ref="AL110" ca="1">INDEX(Ref_Master_Unit_Table,MATCH($AC110,REF_To_Unit,0),MATCH('Reference - Lookup and Unit'!$A$11,Ref_From_Units,0))</f>
        <v>9.9999999999999995E-7</v>
      </c>
      <c r="AM110" s="281" t="e">
        <f t="array" aca="1" ref="AM110" ca="1">INDEX(Ref_Master_Unit_Table,MATCH(IF(OR($G110="Fuel Use",$G110="Custom Fuel"),$O110,$L110),Ref_From_Units,0),MATCH($AD110,REF_To_Unit,0))</f>
        <v>#N/A</v>
      </c>
      <c r="AN110" s="281">
        <f t="array" aca="1" ref="AN110" ca="1">INDEX(Ref_Master_Unit_Table,MATCH($AF110,REF_To_Unit,0),MATCH('Reference - Lookup and Unit'!$A$11,Ref_From_Units,0))</f>
        <v>9.9999999999999995E-7</v>
      </c>
      <c r="AO110" s="281" t="e">
        <f t="array" aca="1" ref="AO110" ca="1">INDEX(Ref_Master_Unit_Table,MATCH(IF(OR($G110="Fuel Use",$G110="Custom Fuel"),$O110,$L110),Ref_From_Units,0),MATCH($AD110,REF_To_Unit,0))</f>
        <v>#N/A</v>
      </c>
      <c r="AP110" s="281">
        <f t="shared" ca="1" si="103"/>
        <v>1</v>
      </c>
      <c r="AQ110" s="282">
        <f t="shared" ca="1" si="89"/>
        <v>28</v>
      </c>
      <c r="AR110" s="282">
        <f t="shared" ca="1" si="90"/>
        <v>265</v>
      </c>
      <c r="AS110" s="282">
        <f t="shared" ca="1" si="104"/>
        <v>1</v>
      </c>
      <c r="AT110" s="276" t="str">
        <f t="shared" ref="AT110" si="105">IF(OR($G110="Fuel Use",$G110="Custom fuel"),(IF(E110&lt;&gt;"",("Ref_DD_vehicle_FuelUse"&amp;"_"&amp;D110 &amp;"_"&amp;E110),"Ref_DD_vehicle_FuelUse"&amp;"_"&amp;D110)),IF(OR($G110="Vehicle Distance (e.g. Road Transport)",$G110="Fuel Use and Vehicle Distance"),(IF(E110&lt;&gt;"",("Ref_DD_vehicle_VehicleDistance"&amp;"_"&amp;D110 &amp;"_"&amp;E110),"Ref_DD_vehicle_VehicleDistance"&amp;"_"&amp;D110)),IF($G110="Weight Distance (e.g. Freight Transport)",(IF(E110&lt;&gt;"",("Ref_DD_vehicle_WeightDistance"&amp;"_"&amp;D110 &amp;"_"&amp;E110),"Ref_DD_vehicle_WeightDistance"&amp;"_"&amp;D110)),(IF(E110&lt;&gt;"",("Ref_DD_vehicle_Passenger"&amp;"_"&amp;D110 &amp;"_"&amp;E110),"Ref_DD_vehicle_Passenger"&amp;"_"&amp;D110)))))</f>
        <v>Ref_DD_vehicle_VehicleDistance_US_Road</v>
      </c>
      <c r="AU110" s="276" t="e">
        <f t="shared" ca="1" si="17"/>
        <v>#N/A</v>
      </c>
      <c r="AV110" s="276" t="e">
        <f t="shared" ca="1" si="18"/>
        <v>#N/A</v>
      </c>
      <c r="AW110" s="276" t="e">
        <f t="shared" ca="1" si="19"/>
        <v>#N/A</v>
      </c>
      <c r="AX110" s="276" t="e">
        <f t="shared" ca="1" si="20"/>
        <v>#N/A</v>
      </c>
      <c r="AY110" s="276" t="b">
        <f t="shared" ca="1" si="21"/>
        <v>1</v>
      </c>
      <c r="AZ110" s="276" t="str">
        <f t="shared" si="22"/>
        <v/>
      </c>
      <c r="BA110" s="276" t="str">
        <f t="shared" si="23"/>
        <v/>
      </c>
      <c r="BB110" s="276" t="str">
        <f t="shared" ref="BB110" si="106">IF(AND(OR(G110="Fuel Use",G110="Custom Fuel"),F110="Scope 1",ISBLANK(I110)=TRUE),R110,"")</f>
        <v/>
      </c>
      <c r="BC110" s="276" t="str">
        <f t="shared" ref="BC110" si="107">IF(AND(OR(G110="Fuel Use",G110="Custom Fuel"),F110="Scope 1",ISBLANK(I110)=FALSE),R110,IF(AND(G110&lt;&gt;"Fuel Use",G110&lt;&gt;"Custom Fuel",F110="Scope 1"),R110,""))</f>
        <v/>
      </c>
      <c r="BD110" s="276" t="str">
        <f t="shared" ref="BD110" si="108">IF(AND(OR(G110="Fuel Use",G110="Custom Fuel"),F110="Scope 1",ISBLANK(I110)=TRUE),S110,"")</f>
        <v/>
      </c>
      <c r="BE110" s="276" t="str">
        <f t="shared" ref="BE110" si="109">IF(AND(OR(G110="Fuel Use",G110="Custom Fuel"),F110="Scope 1",ISBLANK(I110)=FALSE),S110,IF(AND(G110&lt;&gt;"Fuel Use",G110&lt;&gt;"Custom Fuel",F110="Scope 1"),S110,""))</f>
        <v/>
      </c>
      <c r="BF110" s="276" t="str">
        <f t="shared" si="28"/>
        <v/>
      </c>
      <c r="BG110" s="276" t="str">
        <f t="shared" ca="1" si="29"/>
        <v/>
      </c>
      <c r="BH110" s="276" t="str">
        <f t="shared" ref="BH110" si="110">IF(AND(OR(G110="Fuel Use",G110="Custom Fuel"),F110="Scope 3",ISBLANK(I110)=TRUE),R110,"")</f>
        <v/>
      </c>
      <c r="BI110" s="276" t="str">
        <f t="shared" ref="BI110" ca="1" si="111">IF(AND(OR(G110="Fuel Use",G110="Custom Fuel"),F110="Scope 3",ISBLANK(I110)=FALSE),R110,IF(AND(G110&lt;&gt;"Fuel Use",G110&lt;&gt;"Custom Fuel",F110="Scope 3"),R110,""))</f>
        <v/>
      </c>
      <c r="BJ110" s="276" t="str">
        <f t="shared" ref="BJ110" si="112">IF(AND(OR(G110="Fuel Use",G110="Custom Fuel"),F110="Scope 3",ISBLANK(I110)=TRUE),S110,"")</f>
        <v/>
      </c>
      <c r="BK110" s="276" t="str">
        <f t="shared" ref="BK110" ca="1" si="113">IF(AND(OR(G110="Fuel Use",G110="Custom Fuel"),F110="Scope 3",ISBLANK(I110)=FALSE),S110,IF(AND(G110&lt;&gt;"Fuel Use",G110&lt;&gt;"Custom Fuel",F110="Scope 3"),S110,""))</f>
        <v/>
      </c>
      <c r="BL110" s="276" t="str">
        <f t="shared" si="34"/>
        <v/>
      </c>
      <c r="BM110" s="283" t="str">
        <f t="shared" ca="1" si="35"/>
        <v/>
      </c>
      <c r="BN110" s="276" t="str">
        <f t="shared" si="36"/>
        <v/>
      </c>
      <c r="BO110" s="276" t="str">
        <f t="shared" si="37"/>
        <v/>
      </c>
      <c r="BP110" s="276" t="str">
        <f t="shared" si="38"/>
        <v/>
      </c>
      <c r="BQ110" s="276" t="str">
        <f t="shared" si="39"/>
        <v/>
      </c>
      <c r="BR110" s="276" t="str">
        <f t="shared" si="40"/>
        <v/>
      </c>
      <c r="BS110" s="276" t="str">
        <f t="shared" si="41"/>
        <v/>
      </c>
      <c r="BT110" s="276" t="str">
        <f t="shared" si="42"/>
        <v/>
      </c>
      <c r="BU110" s="276" t="str">
        <f t="shared" si="43"/>
        <v/>
      </c>
      <c r="BV110" s="276" t="str">
        <f t="shared" si="44"/>
        <v/>
      </c>
      <c r="BW110" s="276" t="str">
        <f t="shared" si="45"/>
        <v/>
      </c>
      <c r="BX110" s="276" t="str">
        <f t="shared" si="46"/>
        <v/>
      </c>
      <c r="BY110" s="276" t="str">
        <f t="shared" si="47"/>
        <v/>
      </c>
      <c r="BZ110" s="276" t="str">
        <f t="shared" ca="1" si="48"/>
        <v/>
      </c>
      <c r="CA110" s="276" t="str">
        <f t="shared" si="49"/>
        <v/>
      </c>
      <c r="CB110" s="276" t="str">
        <f t="shared" si="50"/>
        <v/>
      </c>
      <c r="CC110" s="276" t="str">
        <f t="shared" si="51"/>
        <v/>
      </c>
      <c r="CD110" s="276" t="str">
        <f t="shared" ca="1" si="52"/>
        <v/>
      </c>
      <c r="CE110" s="276" t="str">
        <f t="shared" si="53"/>
        <v/>
      </c>
      <c r="CF110" s="276" t="str">
        <f t="shared" si="54"/>
        <v/>
      </c>
      <c r="CG110" s="276" t="str">
        <f t="shared" si="55"/>
        <v/>
      </c>
      <c r="CH110" s="276" t="str">
        <f t="shared" ca="1" si="56"/>
        <v/>
      </c>
      <c r="CI110" s="276" t="str">
        <f t="shared" si="57"/>
        <v/>
      </c>
      <c r="CJ110" s="276" t="str">
        <f t="shared" si="58"/>
        <v/>
      </c>
      <c r="CK110" s="276" t="str">
        <f t="shared" si="59"/>
        <v/>
      </c>
      <c r="CL110" s="276" t="str">
        <f t="shared" ca="1" si="60"/>
        <v/>
      </c>
      <c r="CM110" s="276" t="str">
        <f t="shared" si="61"/>
        <v/>
      </c>
      <c r="CN110" s="276" t="str">
        <f t="shared" si="62"/>
        <v/>
      </c>
      <c r="CO110" s="276" t="str">
        <f t="shared" si="63"/>
        <v/>
      </c>
      <c r="CP110" s="276" t="str">
        <f t="shared" si="64"/>
        <v>Ref_DD_DistanceUnit</v>
      </c>
      <c r="CQ110" s="276" t="str">
        <f t="shared" ref="CQ110" ca="1" si="114">IF(AND(ISERROR($Q110*$AP110)=TRUE,ISERROR((R110/1000)*$AQ110)=TRUE,ISERROR((S110/1000)*$AR110)=FALSE),((S110/1000)*$AR110),"")</f>
        <v/>
      </c>
      <c r="CR110" s="311" t="str">
        <f t="shared" si="66"/>
        <v>Vehicle Distance (e.g. Road Transport)</v>
      </c>
      <c r="CS110" s="187"/>
      <c r="CT110" s="187"/>
      <c r="CU110" s="187"/>
      <c r="CV110" s="187"/>
      <c r="CW110" s="187"/>
      <c r="CX110" s="187"/>
      <c r="CY110" s="187"/>
      <c r="CZ110" s="187"/>
      <c r="DA110" s="187"/>
      <c r="DB110" s="187"/>
      <c r="DC110" s="187"/>
      <c r="DD110" s="187"/>
      <c r="DE110" s="187"/>
      <c r="DF110" s="187"/>
      <c r="DG110" s="187"/>
      <c r="DH110" s="187"/>
      <c r="DI110" s="187"/>
      <c r="DJ110" s="187"/>
      <c r="DK110" s="187"/>
      <c r="DL110" s="187"/>
      <c r="DM110" s="199"/>
      <c r="DN110" s="199"/>
      <c r="DO110" s="313"/>
    </row>
    <row r="111" spans="1:119" s="199" customFormat="1" ht="29.25" customHeight="1" thickBot="1">
      <c r="A111" s="183"/>
      <c r="B111" s="260" t="s">
        <v>80</v>
      </c>
      <c r="C111" s="183"/>
      <c r="D111" s="183"/>
      <c r="E111" s="183"/>
      <c r="F111" s="183"/>
      <c r="G111" s="183"/>
      <c r="H111" s="183"/>
      <c r="I111" s="183"/>
      <c r="J111" s="183"/>
      <c r="K111" s="183"/>
      <c r="L111" s="183"/>
      <c r="M111" s="183"/>
      <c r="N111" s="183"/>
      <c r="O111" s="183"/>
      <c r="P111" s="261" t="s">
        <v>665</v>
      </c>
      <c r="Q111" s="262">
        <f t="shared" ref="Q111:U111" ca="1" si="115">SUM(Q11:Q110)</f>
        <v>145.12148858411999</v>
      </c>
      <c r="R111" s="184">
        <f t="shared" ca="1" si="115"/>
        <v>3.1968791688096001</v>
      </c>
      <c r="S111" s="184">
        <f t="shared" ca="1" si="115"/>
        <v>1.7246321831736</v>
      </c>
      <c r="T111" s="263">
        <f t="shared" ca="1" si="115"/>
        <v>145.66802872938769</v>
      </c>
      <c r="U111" s="264">
        <f t="shared" ca="1" si="115"/>
        <v>0</v>
      </c>
      <c r="V111" s="265"/>
      <c r="W111" s="265"/>
      <c r="X111" s="265"/>
      <c r="Y111" s="265"/>
      <c r="Z111" s="265"/>
      <c r="AA111" s="265"/>
      <c r="AB111" s="265"/>
      <c r="AC111" s="265"/>
      <c r="AD111" s="265"/>
      <c r="AE111" s="265"/>
      <c r="AF111" s="265"/>
      <c r="AG111" s="265"/>
      <c r="AH111" s="265"/>
      <c r="AI111" s="265"/>
      <c r="AJ111" s="265"/>
      <c r="AK111" s="265"/>
      <c r="AL111" s="265"/>
      <c r="AM111" s="265"/>
      <c r="AN111" s="265"/>
      <c r="AO111" s="265"/>
      <c r="AP111" s="265"/>
      <c r="AQ111" s="266"/>
      <c r="AR111" s="266"/>
      <c r="AS111" s="266"/>
      <c r="AT111" s="267"/>
      <c r="AU111" s="267"/>
      <c r="AV111" s="267"/>
      <c r="AW111" s="267"/>
      <c r="AX111" s="267"/>
      <c r="AY111" s="267"/>
      <c r="AZ111" s="267">
        <f t="shared" ref="AZ111:CO111" si="116">SUM(AZ11:AZ110)</f>
        <v>0</v>
      </c>
      <c r="BA111" s="267">
        <f t="shared" si="116"/>
        <v>0</v>
      </c>
      <c r="BB111" s="267">
        <f t="shared" si="116"/>
        <v>0</v>
      </c>
      <c r="BC111" s="267">
        <f t="shared" si="116"/>
        <v>0</v>
      </c>
      <c r="BD111" s="267">
        <f t="shared" si="116"/>
        <v>0</v>
      </c>
      <c r="BE111" s="267">
        <f t="shared" si="116"/>
        <v>0</v>
      </c>
      <c r="BF111" s="267">
        <f t="shared" si="116"/>
        <v>0</v>
      </c>
      <c r="BG111" s="268">
        <f t="shared" ca="1" si="116"/>
        <v>145.12148858411999</v>
      </c>
      <c r="BH111" s="267">
        <f t="shared" si="116"/>
        <v>0</v>
      </c>
      <c r="BI111" s="268">
        <f t="shared" ca="1" si="116"/>
        <v>3.1968791688096001</v>
      </c>
      <c r="BJ111" s="267">
        <f t="shared" si="116"/>
        <v>0</v>
      </c>
      <c r="BK111" s="268">
        <f t="shared" ca="1" si="116"/>
        <v>1.7246321831736</v>
      </c>
      <c r="BL111" s="267">
        <f t="shared" si="116"/>
        <v>0</v>
      </c>
      <c r="BM111" s="268">
        <f t="shared" ca="1" si="116"/>
        <v>0</v>
      </c>
      <c r="BN111" s="267">
        <f t="shared" si="116"/>
        <v>0</v>
      </c>
      <c r="BO111" s="267">
        <f t="shared" si="116"/>
        <v>0</v>
      </c>
      <c r="BP111" s="267">
        <f t="shared" si="116"/>
        <v>0</v>
      </c>
      <c r="BQ111" s="267">
        <f t="shared" si="116"/>
        <v>0</v>
      </c>
      <c r="BR111" s="267">
        <f t="shared" si="116"/>
        <v>0</v>
      </c>
      <c r="BS111" s="267">
        <f t="shared" si="116"/>
        <v>0</v>
      </c>
      <c r="BT111" s="267">
        <f t="shared" si="116"/>
        <v>0</v>
      </c>
      <c r="BU111" s="267">
        <f t="shared" si="116"/>
        <v>0</v>
      </c>
      <c r="BV111" s="267">
        <f t="shared" si="116"/>
        <v>0</v>
      </c>
      <c r="BW111" s="267">
        <f t="shared" si="116"/>
        <v>0</v>
      </c>
      <c r="BX111" s="267">
        <f t="shared" si="116"/>
        <v>0</v>
      </c>
      <c r="BY111" s="267">
        <f t="shared" si="116"/>
        <v>0</v>
      </c>
      <c r="BZ111" s="267">
        <f t="shared" ca="1" si="116"/>
        <v>124.93067278111199</v>
      </c>
      <c r="CA111" s="267">
        <f t="shared" ca="1" si="116"/>
        <v>0</v>
      </c>
      <c r="CB111" s="268">
        <f t="shared" ca="1" si="116"/>
        <v>20.190815803008</v>
      </c>
      <c r="CC111" s="267">
        <f t="shared" si="116"/>
        <v>0</v>
      </c>
      <c r="CD111" s="267">
        <f t="shared" ca="1" si="116"/>
        <v>1.4722469856360001</v>
      </c>
      <c r="CE111" s="267">
        <f t="shared" ca="1" si="116"/>
        <v>0</v>
      </c>
      <c r="CF111" s="268">
        <f t="shared" ca="1" si="116"/>
        <v>1.7246321831735998</v>
      </c>
      <c r="CG111" s="267">
        <f t="shared" si="116"/>
        <v>0</v>
      </c>
      <c r="CH111" s="267">
        <f t="shared" ca="1" si="116"/>
        <v>1.1357333889192001</v>
      </c>
      <c r="CI111" s="267">
        <f t="shared" ca="1" si="116"/>
        <v>0</v>
      </c>
      <c r="CJ111" s="268">
        <f t="shared" ca="1" si="116"/>
        <v>0.58889879425439995</v>
      </c>
      <c r="CK111" s="267">
        <f t="shared" si="116"/>
        <v>0</v>
      </c>
      <c r="CL111" s="267">
        <f t="shared" ca="1" si="116"/>
        <v>0</v>
      </c>
      <c r="CM111" s="267">
        <f t="shared" ca="1" si="116"/>
        <v>0</v>
      </c>
      <c r="CN111" s="268">
        <f t="shared" ca="1" si="116"/>
        <v>0</v>
      </c>
      <c r="CO111" s="267">
        <f t="shared" si="116"/>
        <v>0</v>
      </c>
      <c r="CP111" s="267"/>
      <c r="CQ111" s="183"/>
      <c r="CR111" s="183"/>
      <c r="CS111" s="183"/>
      <c r="CT111" s="183"/>
      <c r="CU111" s="183"/>
      <c r="CV111" s="183"/>
      <c r="CW111" s="183"/>
      <c r="CX111" s="183"/>
      <c r="CY111" s="183"/>
      <c r="CZ111" s="183"/>
      <c r="DA111" s="183"/>
      <c r="DB111" s="183"/>
      <c r="DC111" s="183"/>
      <c r="DD111" s="183"/>
      <c r="DE111" s="183"/>
      <c r="DF111" s="183"/>
      <c r="DG111" s="183"/>
      <c r="DH111" s="183"/>
      <c r="DI111" s="183"/>
      <c r="DJ111" s="183"/>
      <c r="DK111" s="183"/>
      <c r="DL111" s="183"/>
    </row>
    <row r="112" spans="1:119" ht="21.75" customHeight="1">
      <c r="A112" s="7"/>
      <c r="B112" s="8"/>
      <c r="C112" s="238" t="s">
        <v>698</v>
      </c>
      <c r="D112" s="235"/>
      <c r="E112" s="235"/>
      <c r="F112" s="235"/>
      <c r="G112" s="235"/>
      <c r="H112" s="235"/>
      <c r="I112" s="8"/>
      <c r="J112" s="8"/>
      <c r="K112" s="8"/>
      <c r="L112" s="8"/>
      <c r="M112" s="8"/>
      <c r="N112" s="8"/>
      <c r="O112" s="8"/>
      <c r="P112" s="186"/>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9"/>
      <c r="AR112" s="9"/>
      <c r="AS112" s="9"/>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row>
    <row r="113" spans="1:116" ht="12.75" customHeight="1">
      <c r="A113" s="7"/>
      <c r="B113" s="8"/>
      <c r="D113" s="238"/>
      <c r="E113" s="238"/>
      <c r="F113" s="238"/>
      <c r="G113" s="238"/>
      <c r="H113" s="23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9"/>
      <c r="AR113" s="9"/>
      <c r="AS113" s="9"/>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row>
    <row r="114" spans="1:116" ht="12.75" customHeight="1">
      <c r="A114" s="7"/>
      <c r="B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9"/>
      <c r="AR114" s="9"/>
      <c r="AS114" s="9"/>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row>
    <row r="115" spans="1:116" ht="12.75" customHeight="1">
      <c r="A115" s="7"/>
      <c r="B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9"/>
      <c r="AR115" s="9"/>
      <c r="AS115" s="9"/>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row>
    <row r="116" spans="1:116" ht="12.75" customHeight="1">
      <c r="A116" s="7"/>
      <c r="B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9"/>
      <c r="AR116" s="9"/>
      <c r="AS116" s="9"/>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row>
    <row r="117" spans="1:116" ht="12.75" customHeight="1">
      <c r="A117" s="7"/>
      <c r="B117" s="8"/>
      <c r="C117" s="181" t="s">
        <v>699</v>
      </c>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9"/>
      <c r="AR117" s="9"/>
      <c r="AS117" s="9"/>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row>
    <row r="118" spans="1:116" ht="12.75" customHeight="1">
      <c r="A118" s="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9"/>
      <c r="AR118" s="9"/>
      <c r="AS118" s="9"/>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row>
    <row r="119" spans="1:116" ht="12.75" customHeight="1">
      <c r="A119" s="7"/>
      <c r="B119" s="8"/>
      <c r="C119" s="239" t="s">
        <v>667</v>
      </c>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9"/>
      <c r="AR119" s="9"/>
      <c r="AS119" s="9"/>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row>
    <row r="120" spans="1:116" ht="12.75" customHeight="1">
      <c r="A120" s="7"/>
      <c r="B120" s="8"/>
      <c r="C120" s="182" t="s">
        <v>666</v>
      </c>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9"/>
      <c r="AR120" s="9"/>
      <c r="AS120" s="9"/>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row>
    <row r="121" spans="1:116" ht="12.75" customHeight="1">
      <c r="A121" s="7"/>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9"/>
      <c r="AR121" s="9"/>
      <c r="AS121" s="9"/>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row>
    <row r="122" spans="1:116" ht="12.75" customHeight="1">
      <c r="A122" s="7"/>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9"/>
      <c r="AR122" s="9"/>
      <c r="AS122" s="9"/>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row>
    <row r="123" spans="1:116" ht="12.75" customHeight="1">
      <c r="A123" s="7"/>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9"/>
      <c r="AR123" s="9"/>
      <c r="AS123" s="9"/>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row>
    <row r="124" spans="1:116" ht="12.75" customHeight="1">
      <c r="A124" s="7"/>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9"/>
      <c r="AR124" s="9"/>
      <c r="AS124" s="9"/>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row>
    <row r="125" spans="1:116" ht="12.75" customHeight="1">
      <c r="A125" s="7"/>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9"/>
      <c r="AR125" s="9"/>
      <c r="AS125" s="9"/>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row>
    <row r="126" spans="1:116" ht="12.75" customHeight="1">
      <c r="A126" s="7"/>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9"/>
      <c r="AR126" s="9"/>
      <c r="AS126" s="9"/>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row>
    <row r="127" spans="1:116" ht="12.75" customHeight="1">
      <c r="A127" s="7"/>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9"/>
      <c r="AR127" s="9"/>
      <c r="AS127" s="9"/>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row>
    <row r="128" spans="1:116" ht="12.75" customHeight="1">
      <c r="A128" s="7"/>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9"/>
      <c r="AR128" s="9"/>
      <c r="AS128" s="9"/>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row>
    <row r="129" spans="1:116" ht="12.75" customHeight="1">
      <c r="A129" s="7"/>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9"/>
      <c r="AR129" s="9"/>
      <c r="AS129" s="9"/>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row>
    <row r="130" spans="1:116" ht="12.75" customHeight="1">
      <c r="A130" s="7"/>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9"/>
      <c r="AR130" s="9"/>
      <c r="AS130" s="9"/>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row>
    <row r="131" spans="1:116" ht="12.75" customHeight="1">
      <c r="A131" s="7"/>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9"/>
      <c r="AR131" s="9"/>
      <c r="AS131" s="9"/>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row>
    <row r="132" spans="1:116" ht="12.75" customHeight="1">
      <c r="A132" s="7"/>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9"/>
      <c r="AR132" s="9"/>
      <c r="AS132" s="9"/>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row>
    <row r="133" spans="1:116" ht="12.75" customHeight="1">
      <c r="A133" s="7"/>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9"/>
      <c r="AR133" s="9"/>
      <c r="AS133" s="9"/>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row>
    <row r="134" spans="1:116" ht="12.75" customHeight="1">
      <c r="A134" s="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9"/>
      <c r="AR134" s="9"/>
      <c r="AS134" s="9"/>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row>
    <row r="135" spans="1:116" ht="12.75" customHeight="1">
      <c r="A135" s="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9"/>
      <c r="AR135" s="9"/>
      <c r="AS135" s="9"/>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row>
    <row r="136" spans="1:116" ht="12.75" customHeight="1">
      <c r="A136" s="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9"/>
      <c r="AR136" s="9"/>
      <c r="AS136" s="9"/>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row>
    <row r="137" spans="1:116" ht="12.75" customHeight="1">
      <c r="A137" s="7"/>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9"/>
      <c r="AR137" s="9"/>
      <c r="AS137" s="9"/>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row>
    <row r="138" spans="1:116" ht="12.75" customHeight="1">
      <c r="A138" s="7"/>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9"/>
      <c r="AR138" s="9"/>
      <c r="AS138" s="9"/>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row>
    <row r="139" spans="1:116" ht="12.75" customHeight="1">
      <c r="A139" s="7"/>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9"/>
      <c r="AR139" s="9"/>
      <c r="AS139" s="9"/>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row>
    <row r="140" spans="1:116" ht="12.75" customHeight="1">
      <c r="A140" s="7"/>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9"/>
      <c r="AR140" s="9"/>
      <c r="AS140" s="9"/>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row>
    <row r="141" spans="1:116" ht="12.75" customHeight="1">
      <c r="A141" s="7"/>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9"/>
      <c r="AR141" s="9"/>
      <c r="AS141" s="9"/>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row>
    <row r="142" spans="1:116" ht="12.75" customHeight="1">
      <c r="A142" s="7"/>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9"/>
      <c r="AR142" s="9"/>
      <c r="AS142" s="9"/>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row>
    <row r="143" spans="1:116" ht="12.75" customHeight="1">
      <c r="A143" s="7"/>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9"/>
      <c r="AR143" s="9"/>
      <c r="AS143" s="9"/>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row>
    <row r="144" spans="1:116" ht="12.75" customHeight="1">
      <c r="A144" s="7"/>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9"/>
      <c r="AR144" s="9"/>
      <c r="AS144" s="9"/>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row>
    <row r="145" spans="1:116" ht="12.75" customHeight="1">
      <c r="A145" s="7"/>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9"/>
      <c r="AR145" s="9"/>
      <c r="AS145" s="9"/>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row>
    <row r="146" spans="1:116" ht="12.75" customHeight="1">
      <c r="A146" s="7"/>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9"/>
      <c r="AR146" s="9"/>
      <c r="AS146" s="9"/>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row>
    <row r="147" spans="1:116" ht="12.75" customHeight="1">
      <c r="A147" s="7"/>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9"/>
      <c r="AR147" s="9"/>
      <c r="AS147" s="9"/>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row>
    <row r="148" spans="1:116" ht="12.75" customHeight="1">
      <c r="A148" s="7"/>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9"/>
      <c r="AR148" s="9"/>
      <c r="AS148" s="9"/>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row>
    <row r="149" spans="1:116" ht="12.75" customHeight="1">
      <c r="A149" s="7"/>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9"/>
      <c r="AR149" s="9"/>
      <c r="AS149" s="9"/>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row>
    <row r="150" spans="1:116" ht="12.75" customHeight="1">
      <c r="A150" s="7"/>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9"/>
      <c r="AR150" s="9"/>
      <c r="AS150" s="9"/>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row>
    <row r="151" spans="1:116" ht="12.75" customHeight="1">
      <c r="A151" s="7"/>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9"/>
      <c r="AR151" s="9"/>
      <c r="AS151" s="9"/>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row>
    <row r="152" spans="1:116" ht="12.75" customHeight="1">
      <c r="A152" s="7"/>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9"/>
      <c r="AR152" s="9"/>
      <c r="AS152" s="9"/>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row>
    <row r="153" spans="1:116" ht="12.75" customHeight="1">
      <c r="A153" s="7"/>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9"/>
      <c r="AR153" s="9"/>
      <c r="AS153" s="9"/>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row>
    <row r="154" spans="1:116" ht="12.75" customHeight="1">
      <c r="A154" s="7"/>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9"/>
      <c r="AR154" s="9"/>
      <c r="AS154" s="9"/>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row>
    <row r="155" spans="1:116" ht="12.75" customHeight="1">
      <c r="A155" s="7"/>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9"/>
      <c r="AR155" s="9"/>
      <c r="AS155" s="9"/>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row>
    <row r="156" spans="1:116" ht="12.75" customHeight="1">
      <c r="A156" s="7"/>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9"/>
      <c r="AR156" s="9"/>
      <c r="AS156" s="9"/>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row>
    <row r="157" spans="1:116" ht="12.75" customHeight="1">
      <c r="A157" s="7"/>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9"/>
      <c r="AR157" s="9"/>
      <c r="AS157" s="9"/>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row>
    <row r="158" spans="1:116" ht="12.75" customHeight="1">
      <c r="A158" s="7"/>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9"/>
      <c r="AR158" s="9"/>
      <c r="AS158" s="9"/>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row>
    <row r="159" spans="1:116" ht="12.75" customHeight="1">
      <c r="A159" s="7"/>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9"/>
      <c r="AR159" s="9"/>
      <c r="AS159" s="9"/>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row>
    <row r="160" spans="1:116" ht="12.75" customHeight="1">
      <c r="A160" s="7"/>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9"/>
      <c r="AR160" s="9"/>
      <c r="AS160" s="9"/>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row>
    <row r="161" spans="1:116" ht="12.75" customHeight="1">
      <c r="A161" s="7"/>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9"/>
      <c r="AR161" s="9"/>
      <c r="AS161" s="9"/>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row>
    <row r="162" spans="1:116" ht="12.75" customHeight="1">
      <c r="A162" s="7"/>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9"/>
      <c r="AR162" s="9"/>
      <c r="AS162" s="9"/>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row>
    <row r="163" spans="1:116" ht="12.75" customHeight="1">
      <c r="A163" s="7"/>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9"/>
      <c r="AR163" s="9"/>
      <c r="AS163" s="9"/>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row>
    <row r="164" spans="1:116" ht="12.75" customHeight="1">
      <c r="A164" s="7"/>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9"/>
      <c r="AR164" s="9"/>
      <c r="AS164" s="9"/>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row>
    <row r="165" spans="1:116" ht="12.75" customHeight="1">
      <c r="A165" s="7"/>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9"/>
      <c r="AR165" s="9"/>
      <c r="AS165" s="9"/>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row>
    <row r="166" spans="1:116" ht="12.75" customHeight="1">
      <c r="A166" s="7"/>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9"/>
      <c r="AR166" s="9"/>
      <c r="AS166" s="9"/>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row>
    <row r="167" spans="1:116" ht="12.75" customHeight="1">
      <c r="A167" s="7"/>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9"/>
      <c r="AR167" s="9"/>
      <c r="AS167" s="9"/>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row>
    <row r="168" spans="1:116" ht="12.75" customHeight="1">
      <c r="A168" s="7"/>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9"/>
      <c r="AR168" s="9"/>
      <c r="AS168" s="9"/>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row>
    <row r="169" spans="1:116" ht="12.75" customHeight="1">
      <c r="A169" s="7"/>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9"/>
      <c r="AR169" s="9"/>
      <c r="AS169" s="9"/>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row>
    <row r="170" spans="1:116" ht="12.75" customHeight="1">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9"/>
      <c r="AR170" s="9"/>
      <c r="AS170" s="9"/>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row>
    <row r="171" spans="1:116" ht="12.75" customHeight="1">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9"/>
      <c r="AR171" s="9"/>
      <c r="AS171" s="9"/>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row>
    <row r="172" spans="1:116" ht="12.75" customHeight="1">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9"/>
      <c r="AR172" s="9"/>
      <c r="AS172" s="9"/>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row>
    <row r="173" spans="1:116" ht="12.75" customHeight="1">
      <c r="A173" s="7"/>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9"/>
      <c r="AR173" s="9"/>
      <c r="AS173" s="9"/>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row>
    <row r="174" spans="1:116" ht="12.75" customHeight="1">
      <c r="A174" s="7"/>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9"/>
      <c r="AR174" s="9"/>
      <c r="AS174" s="9"/>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row>
    <row r="175" spans="1:116" ht="12.75" customHeight="1">
      <c r="A175" s="7"/>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9"/>
      <c r="AR175" s="9"/>
      <c r="AS175" s="9"/>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row>
    <row r="176" spans="1:116" ht="12.75" customHeight="1">
      <c r="A176" s="7"/>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9"/>
      <c r="AR176" s="9"/>
      <c r="AS176" s="9"/>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row>
    <row r="177" spans="1:116" ht="12.75" customHeight="1">
      <c r="A177" s="7"/>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9"/>
      <c r="AR177" s="9"/>
      <c r="AS177" s="9"/>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row>
    <row r="178" spans="1:116" ht="12.75" customHeight="1">
      <c r="A178" s="7"/>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9"/>
      <c r="AR178" s="9"/>
      <c r="AS178" s="9"/>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row>
    <row r="179" spans="1:116" ht="12.75" customHeight="1">
      <c r="A179" s="7"/>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9"/>
      <c r="AR179" s="9"/>
      <c r="AS179" s="9"/>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row>
    <row r="180" spans="1:116" ht="12.75" customHeight="1">
      <c r="A180" s="7"/>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9"/>
      <c r="AR180" s="9"/>
      <c r="AS180" s="9"/>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row>
    <row r="181" spans="1:116" ht="12.75" customHeight="1">
      <c r="A181" s="7"/>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9"/>
      <c r="AR181" s="9"/>
      <c r="AS181" s="9"/>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row>
    <row r="182" spans="1:116" ht="12.75" customHeight="1">
      <c r="A182" s="7"/>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9"/>
      <c r="AR182" s="9"/>
      <c r="AS182" s="9"/>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row>
    <row r="183" spans="1:116" ht="12.75" customHeight="1">
      <c r="A183" s="7"/>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9"/>
      <c r="AR183" s="9"/>
      <c r="AS183" s="9"/>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row>
    <row r="184" spans="1:116" ht="12.75" customHeight="1">
      <c r="A184" s="7"/>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9"/>
      <c r="AR184" s="9"/>
      <c r="AS184" s="9"/>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row>
    <row r="185" spans="1:116" ht="12.75" customHeight="1">
      <c r="A185" s="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9"/>
      <c r="AR185" s="9"/>
      <c r="AS185" s="9"/>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row>
    <row r="186" spans="1:116" ht="12.75" customHeight="1">
      <c r="A186" s="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9"/>
      <c r="AR186" s="9"/>
      <c r="AS186" s="9"/>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row>
    <row r="187" spans="1:116" ht="12.75" customHeight="1">
      <c r="A187" s="7"/>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9"/>
      <c r="AR187" s="9"/>
      <c r="AS187" s="9"/>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row>
    <row r="188" spans="1:116" ht="12.75" customHeight="1">
      <c r="A188" s="7"/>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9"/>
      <c r="AR188" s="9"/>
      <c r="AS188" s="9"/>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row>
    <row r="189" spans="1:116" ht="12.75" customHeight="1">
      <c r="A189" s="7"/>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9"/>
      <c r="AR189" s="9"/>
      <c r="AS189" s="9"/>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row>
    <row r="190" spans="1:116" ht="12.75" customHeight="1">
      <c r="A190" s="7"/>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9"/>
      <c r="AR190" s="9"/>
      <c r="AS190" s="9"/>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row>
    <row r="191" spans="1:116" ht="12.75" customHeight="1">
      <c r="A191" s="7"/>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9"/>
      <c r="AR191" s="9"/>
      <c r="AS191" s="9"/>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row>
    <row r="192" spans="1:116" ht="12.75" customHeight="1">
      <c r="A192" s="7"/>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9"/>
      <c r="AR192" s="9"/>
      <c r="AS192" s="9"/>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row>
    <row r="193" spans="1:116" ht="12.75" customHeight="1">
      <c r="A193" s="7"/>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9"/>
      <c r="AR193" s="9"/>
      <c r="AS193" s="9"/>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row>
    <row r="194" spans="1:116" ht="12.75" customHeight="1">
      <c r="A194" s="7"/>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9"/>
      <c r="AR194" s="9"/>
      <c r="AS194" s="9"/>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row>
    <row r="195" spans="1:116" ht="12.75" customHeight="1">
      <c r="A195" s="7"/>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9"/>
      <c r="AR195" s="9"/>
      <c r="AS195" s="9"/>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row>
    <row r="196" spans="1:116" ht="12.75" customHeight="1">
      <c r="A196" s="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9"/>
      <c r="AR196" s="9"/>
      <c r="AS196" s="9"/>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row>
    <row r="197" spans="1:116" ht="12.75" customHeight="1">
      <c r="A197" s="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9"/>
      <c r="AR197" s="9"/>
      <c r="AS197" s="9"/>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row>
    <row r="198" spans="1:116" ht="12.75" customHeight="1">
      <c r="A198" s="7"/>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9"/>
      <c r="AR198" s="9"/>
      <c r="AS198" s="9"/>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row>
    <row r="199" spans="1:116" ht="12.75" customHeight="1">
      <c r="A199" s="7"/>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9"/>
      <c r="AR199" s="9"/>
      <c r="AS199" s="9"/>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row>
    <row r="200" spans="1:116" ht="12.75" customHeight="1">
      <c r="A200" s="7"/>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9"/>
      <c r="AR200" s="9"/>
      <c r="AS200" s="9"/>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row>
    <row r="201" spans="1:116" ht="12.75" customHeight="1">
      <c r="A201" s="7"/>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9"/>
      <c r="AR201" s="9"/>
      <c r="AS201" s="9"/>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row>
    <row r="202" spans="1:116" ht="12.75" customHeight="1">
      <c r="A202" s="7"/>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9"/>
      <c r="AR202" s="9"/>
      <c r="AS202" s="9"/>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row>
    <row r="203" spans="1:116" ht="12.75" customHeight="1">
      <c r="A203" s="7"/>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9"/>
      <c r="AR203" s="9"/>
      <c r="AS203" s="9"/>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row>
    <row r="204" spans="1:116" ht="12.75" customHeight="1">
      <c r="A204" s="7"/>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9"/>
      <c r="AR204" s="9"/>
      <c r="AS204" s="9"/>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row>
    <row r="205" spans="1:116" ht="12.75" customHeight="1">
      <c r="A205" s="7"/>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9"/>
      <c r="AR205" s="9"/>
      <c r="AS205" s="9"/>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row>
    <row r="206" spans="1:116" ht="12.75" customHeight="1">
      <c r="A206" s="7"/>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9"/>
      <c r="AR206" s="9"/>
      <c r="AS206" s="9"/>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row>
    <row r="207" spans="1:116" ht="12.75" customHeight="1">
      <c r="A207" s="7"/>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9"/>
      <c r="AR207" s="9"/>
      <c r="AS207" s="9"/>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row>
    <row r="208" spans="1:116" ht="12.75" customHeight="1">
      <c r="A208" s="7"/>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9"/>
      <c r="AR208" s="9"/>
      <c r="AS208" s="9"/>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row>
    <row r="209" spans="1:116" ht="12.75" customHeight="1">
      <c r="A209" s="7"/>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9"/>
      <c r="AR209" s="9"/>
      <c r="AS209" s="9"/>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row>
    <row r="210" spans="1:116" ht="12.75" customHeight="1">
      <c r="A210" s="7"/>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9"/>
      <c r="AR210" s="9"/>
      <c r="AS210" s="9"/>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row>
    <row r="211" spans="1:116" ht="12.75" customHeight="1">
      <c r="A211" s="7"/>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9"/>
      <c r="AR211" s="9"/>
      <c r="AS211" s="9"/>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row>
    <row r="212" spans="1:116" ht="12.75" customHeight="1">
      <c r="A212" s="7"/>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9"/>
      <c r="AR212" s="9"/>
      <c r="AS212" s="9"/>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row>
    <row r="213" spans="1:116" ht="12.75" customHeight="1">
      <c r="A213" s="7"/>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9"/>
      <c r="AR213" s="9"/>
      <c r="AS213" s="9"/>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row>
    <row r="214" spans="1:116" ht="12.75" customHeight="1">
      <c r="A214" s="7"/>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9"/>
      <c r="AR214" s="9"/>
      <c r="AS214" s="9"/>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row>
    <row r="215" spans="1:116" ht="12.75" customHeight="1">
      <c r="A215" s="7"/>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9"/>
      <c r="AR215" s="9"/>
      <c r="AS215" s="9"/>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row>
    <row r="216" spans="1:116" ht="12.75" customHeight="1">
      <c r="A216" s="7"/>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9"/>
      <c r="AR216" s="9"/>
      <c r="AS216" s="9"/>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row>
    <row r="217" spans="1:116" ht="12.75" customHeight="1">
      <c r="A217" s="7"/>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9"/>
      <c r="AR217" s="9"/>
      <c r="AS217" s="9"/>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row>
    <row r="218" spans="1:116" ht="12.75" customHeight="1">
      <c r="A218" s="7"/>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9"/>
      <c r="AR218" s="9"/>
      <c r="AS218" s="9"/>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row>
    <row r="219" spans="1:116" ht="12.75" customHeight="1">
      <c r="A219" s="7"/>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9"/>
      <c r="AR219" s="9"/>
      <c r="AS219" s="9"/>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row>
    <row r="220" spans="1:116" ht="12.75" customHeight="1">
      <c r="A220" s="7"/>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9"/>
      <c r="AR220" s="9"/>
      <c r="AS220" s="9"/>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row>
    <row r="221" spans="1:116" ht="12.75" customHeight="1">
      <c r="A221" s="7"/>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9"/>
      <c r="AR221" s="9"/>
      <c r="AS221" s="9"/>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row>
    <row r="222" spans="1:116" ht="12.75" customHeight="1">
      <c r="A222" s="7"/>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9"/>
      <c r="AR222" s="9"/>
      <c r="AS222" s="9"/>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row>
    <row r="223" spans="1:116" ht="12.75" customHeight="1">
      <c r="A223" s="7"/>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9"/>
      <c r="AR223" s="9"/>
      <c r="AS223" s="9"/>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row>
    <row r="224" spans="1:116" ht="12.75" customHeight="1">
      <c r="A224" s="7"/>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9"/>
      <c r="AR224" s="9"/>
      <c r="AS224" s="9"/>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row>
    <row r="225" spans="1:116" ht="12.75" customHeight="1">
      <c r="A225" s="7"/>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9"/>
      <c r="AR225" s="9"/>
      <c r="AS225" s="9"/>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row>
    <row r="226" spans="1:116" ht="12.75" customHeight="1">
      <c r="A226" s="7"/>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9"/>
      <c r="AR226" s="9"/>
      <c r="AS226" s="9"/>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row>
    <row r="227" spans="1:116" ht="12.75" customHeight="1">
      <c r="A227" s="7"/>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9"/>
      <c r="AR227" s="9"/>
      <c r="AS227" s="9"/>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row>
    <row r="228" spans="1:116" ht="12.75" customHeight="1">
      <c r="A228" s="7"/>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9"/>
      <c r="AR228" s="9"/>
      <c r="AS228" s="9"/>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row>
    <row r="229" spans="1:116" ht="12.75" customHeight="1">
      <c r="A229" s="7"/>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9"/>
      <c r="AR229" s="9"/>
      <c r="AS229" s="9"/>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row>
    <row r="230" spans="1:116" ht="12.75" customHeight="1">
      <c r="A230" s="7"/>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9"/>
      <c r="AR230" s="9"/>
      <c r="AS230" s="9"/>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row>
    <row r="231" spans="1:116" ht="12.75" customHeight="1">
      <c r="A231" s="7"/>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9"/>
      <c r="AR231" s="9"/>
      <c r="AS231" s="9"/>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row>
    <row r="232" spans="1:116" ht="12.75" customHeight="1">
      <c r="A232" s="7"/>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9"/>
      <c r="AR232" s="9"/>
      <c r="AS232" s="9"/>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row>
    <row r="233" spans="1:116" ht="12.75" customHeight="1">
      <c r="A233" s="7"/>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9"/>
      <c r="AR233" s="9"/>
      <c r="AS233" s="9"/>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row>
    <row r="234" spans="1:116" ht="12.75" customHeight="1">
      <c r="A234" s="7"/>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9"/>
      <c r="AR234" s="9"/>
      <c r="AS234" s="9"/>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row>
    <row r="235" spans="1:116" ht="12.75" customHeight="1">
      <c r="A235" s="7"/>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9"/>
      <c r="AR235" s="9"/>
      <c r="AS235" s="9"/>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row>
    <row r="236" spans="1:116" ht="12.75" customHeight="1">
      <c r="A236" s="7"/>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9"/>
      <c r="AR236" s="9"/>
      <c r="AS236" s="9"/>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row>
    <row r="237" spans="1:116" ht="12.75" customHeight="1">
      <c r="A237" s="7"/>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9"/>
      <c r="AR237" s="9"/>
      <c r="AS237" s="9"/>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row>
    <row r="238" spans="1:116" ht="12.75" customHeight="1">
      <c r="A238" s="7"/>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9"/>
      <c r="AR238" s="9"/>
      <c r="AS238" s="9"/>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row>
    <row r="239" spans="1:116" ht="12.75" customHeight="1">
      <c r="A239" s="7"/>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9"/>
      <c r="AR239" s="9"/>
      <c r="AS239" s="9"/>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row>
    <row r="240" spans="1:116" ht="12.75" customHeight="1">
      <c r="A240" s="7"/>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9"/>
      <c r="AR240" s="9"/>
      <c r="AS240" s="9"/>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row>
    <row r="241" spans="1:116" ht="12.75" customHeight="1">
      <c r="A241" s="7"/>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9"/>
      <c r="AR241" s="9"/>
      <c r="AS241" s="9"/>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row>
    <row r="242" spans="1:116" ht="12.75" customHeight="1">
      <c r="A242" s="7"/>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9"/>
      <c r="AR242" s="9"/>
      <c r="AS242" s="9"/>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row>
    <row r="243" spans="1:116" ht="12.75" customHeight="1">
      <c r="A243" s="7"/>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9"/>
      <c r="AR243" s="9"/>
      <c r="AS243" s="9"/>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row>
    <row r="244" spans="1:116" ht="12.75" customHeight="1">
      <c r="A244" s="7"/>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9"/>
      <c r="AR244" s="9"/>
      <c r="AS244" s="9"/>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row>
    <row r="245" spans="1:116" ht="12.75" customHeight="1">
      <c r="A245" s="7"/>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9"/>
      <c r="AR245" s="9"/>
      <c r="AS245" s="9"/>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row>
    <row r="246" spans="1:116" ht="12.75" customHeight="1">
      <c r="A246" s="7"/>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9"/>
      <c r="AR246" s="9"/>
      <c r="AS246" s="9"/>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row>
    <row r="247" spans="1:116" ht="12.75" customHeight="1">
      <c r="A247" s="7"/>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9"/>
      <c r="AR247" s="9"/>
      <c r="AS247" s="9"/>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row>
    <row r="248" spans="1:116" ht="12.75" customHeight="1">
      <c r="A248" s="7"/>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9"/>
      <c r="AR248" s="9"/>
      <c r="AS248" s="9"/>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row>
    <row r="249" spans="1:116" ht="12.75" customHeight="1">
      <c r="A249" s="7"/>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9"/>
      <c r="AR249" s="9"/>
      <c r="AS249" s="9"/>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row>
    <row r="250" spans="1:116" ht="12.75" customHeight="1">
      <c r="A250" s="7"/>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9"/>
      <c r="AR250" s="9"/>
      <c r="AS250" s="9"/>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row>
    <row r="251" spans="1:116" ht="12.75" customHeight="1">
      <c r="A251" s="7"/>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9"/>
      <c r="AR251" s="9"/>
      <c r="AS251" s="9"/>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row>
    <row r="252" spans="1:116" ht="12.75" customHeight="1">
      <c r="A252" s="7"/>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9"/>
      <c r="AR252" s="9"/>
      <c r="AS252" s="9"/>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row>
    <row r="253" spans="1:116" ht="12.75" customHeight="1">
      <c r="A253" s="7"/>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9"/>
      <c r="AR253" s="9"/>
      <c r="AS253" s="9"/>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row>
    <row r="254" spans="1:116" ht="12.75" customHeight="1">
      <c r="A254" s="7"/>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9"/>
      <c r="AR254" s="9"/>
      <c r="AS254" s="9"/>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row>
    <row r="255" spans="1:116" ht="12.75" customHeight="1">
      <c r="A255" s="7"/>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9"/>
      <c r="AR255" s="9"/>
      <c r="AS255" s="9"/>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row>
    <row r="256" spans="1:116" ht="12.75" customHeight="1">
      <c r="A256" s="7"/>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9"/>
      <c r="AR256" s="9"/>
      <c r="AS256" s="9"/>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row>
    <row r="257" spans="1:116" ht="12.75" customHeight="1">
      <c r="A257" s="7"/>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9"/>
      <c r="AR257" s="9"/>
      <c r="AS257" s="9"/>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row>
    <row r="258" spans="1:116" ht="12.75" customHeight="1">
      <c r="A258" s="7"/>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9"/>
      <c r="AR258" s="9"/>
      <c r="AS258" s="9"/>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row>
    <row r="259" spans="1:116" ht="12.75" customHeight="1">
      <c r="A259" s="7"/>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9"/>
      <c r="AR259" s="9"/>
      <c r="AS259" s="9"/>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row>
    <row r="260" spans="1:116" ht="12.75" customHeight="1">
      <c r="A260" s="7"/>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9"/>
      <c r="AR260" s="9"/>
      <c r="AS260" s="9"/>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row>
    <row r="261" spans="1:116" ht="12.75" customHeight="1">
      <c r="A261" s="7"/>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9"/>
      <c r="AR261" s="9"/>
      <c r="AS261" s="9"/>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row>
    <row r="262" spans="1:116" ht="12.75" customHeight="1">
      <c r="A262" s="7"/>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9"/>
      <c r="AR262" s="9"/>
      <c r="AS262" s="9"/>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row>
    <row r="263" spans="1:116" ht="12.75" customHeight="1">
      <c r="A263" s="7"/>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9"/>
      <c r="AR263" s="9"/>
      <c r="AS263" s="9"/>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row>
    <row r="264" spans="1:116" ht="12.75" customHeight="1">
      <c r="A264" s="7"/>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9"/>
      <c r="AR264" s="9"/>
      <c r="AS264" s="9"/>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row>
    <row r="265" spans="1:116" ht="12.75" customHeight="1">
      <c r="A265" s="7"/>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9"/>
      <c r="AR265" s="9"/>
      <c r="AS265" s="9"/>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row>
    <row r="266" spans="1:116" ht="12.75" customHeight="1">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9"/>
      <c r="AR266" s="9"/>
      <c r="AS266" s="9"/>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row>
    <row r="267" spans="1:116" ht="12.75" customHeight="1">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9"/>
      <c r="AR267" s="9"/>
      <c r="AS267" s="9"/>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row>
    <row r="268" spans="1:116" ht="12.75" customHeight="1">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9"/>
      <c r="AR268" s="9"/>
      <c r="AS268" s="9"/>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row>
    <row r="269" spans="1:116" ht="12.75" customHeight="1">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9"/>
      <c r="AR269" s="9"/>
      <c r="AS269" s="9"/>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row>
    <row r="270" spans="1:116" ht="12.75" customHeight="1">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9"/>
      <c r="AR270" s="9"/>
      <c r="AS270" s="9"/>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row>
    <row r="271" spans="1:116" ht="12.75" customHeight="1">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9"/>
      <c r="AR271" s="9"/>
      <c r="AS271" s="9"/>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row>
    <row r="272" spans="1:116" ht="12.75" customHeight="1">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9"/>
      <c r="AR272" s="9"/>
      <c r="AS272" s="9"/>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row>
    <row r="273" spans="1:116" ht="12.75" customHeight="1">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9"/>
      <c r="AR273" s="9"/>
      <c r="AS273" s="9"/>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row>
    <row r="274" spans="1:116" ht="12.75" customHeight="1">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9"/>
      <c r="AR274" s="9"/>
      <c r="AS274" s="9"/>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row>
    <row r="275" spans="1:116" ht="12.75" customHeight="1">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9"/>
      <c r="AR275" s="9"/>
      <c r="AS275" s="9"/>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row>
    <row r="276" spans="1:116" ht="12.75" customHeight="1">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9"/>
      <c r="AR276" s="9"/>
      <c r="AS276" s="9"/>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row>
    <row r="277" spans="1:116" ht="12.75" customHeight="1">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9"/>
      <c r="AR277" s="9"/>
      <c r="AS277" s="9"/>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row>
    <row r="278" spans="1:116" ht="12.75" customHeight="1">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9"/>
      <c r="AR278" s="9"/>
      <c r="AS278" s="9"/>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row>
    <row r="279" spans="1:116" ht="12.75" customHeight="1">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9"/>
      <c r="AR279" s="9"/>
      <c r="AS279" s="9"/>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row>
    <row r="280" spans="1:116" ht="12.75" customHeight="1">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9"/>
      <c r="AR280" s="9"/>
      <c r="AS280" s="9"/>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row>
    <row r="281" spans="1:116" ht="12.75" customHeight="1">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9"/>
      <c r="AR281" s="9"/>
      <c r="AS281" s="9"/>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row>
    <row r="282" spans="1:116" ht="12.75" customHeight="1">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9"/>
      <c r="AR282" s="9"/>
      <c r="AS282" s="9"/>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row>
    <row r="283" spans="1:116" ht="12.75" customHeight="1">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9"/>
      <c r="AR283" s="9"/>
      <c r="AS283" s="9"/>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row>
    <row r="284" spans="1:116" ht="12.75" customHeight="1">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9"/>
      <c r="AR284" s="9"/>
      <c r="AS284" s="9"/>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row>
    <row r="285" spans="1:116" ht="12.75" customHeight="1">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9"/>
      <c r="AR285" s="9"/>
      <c r="AS285" s="9"/>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row>
    <row r="286" spans="1:116" ht="12.75" customHeight="1">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9"/>
      <c r="AR286" s="9"/>
      <c r="AS286" s="9"/>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row>
    <row r="287" spans="1:116" ht="12.75" customHeight="1">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9"/>
      <c r="AR287" s="9"/>
      <c r="AS287" s="9"/>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row>
    <row r="288" spans="1:116" ht="12.75" customHeight="1">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9"/>
      <c r="AR288" s="9"/>
      <c r="AS288" s="9"/>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row>
    <row r="289" spans="1:116" ht="12.75" customHeight="1">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9"/>
      <c r="AR289" s="9"/>
      <c r="AS289" s="9"/>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row>
    <row r="290" spans="1:116" ht="12.75" customHeight="1">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9"/>
      <c r="AR290" s="9"/>
      <c r="AS290" s="9"/>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row>
    <row r="291" spans="1:116" ht="12.75" customHeight="1">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9"/>
      <c r="AR291" s="9"/>
      <c r="AS291" s="9"/>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row>
    <row r="292" spans="1:116" ht="12.75" customHeight="1">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9"/>
      <c r="AR292" s="9"/>
      <c r="AS292" s="9"/>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row>
    <row r="293" spans="1:116" ht="12.75" customHeight="1">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9"/>
      <c r="AR293" s="9"/>
      <c r="AS293" s="9"/>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row>
    <row r="294" spans="1:116" ht="12.75" customHeight="1">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9"/>
      <c r="AR294" s="9"/>
      <c r="AS294" s="9"/>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row>
    <row r="295" spans="1:116" ht="12.75" customHeight="1">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9"/>
      <c r="AR295" s="9"/>
      <c r="AS295" s="9"/>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row>
    <row r="296" spans="1:116" ht="12.75" customHeight="1">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9"/>
      <c r="AR296" s="9"/>
      <c r="AS296" s="9"/>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row>
    <row r="297" spans="1:116" ht="12.75" customHeight="1">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9"/>
      <c r="AR297" s="9"/>
      <c r="AS297" s="9"/>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row>
    <row r="298" spans="1:116" ht="12.75" customHeight="1">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9"/>
      <c r="AR298" s="9"/>
      <c r="AS298" s="9"/>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row>
    <row r="299" spans="1:116" ht="12.75" customHeight="1">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9"/>
      <c r="AR299" s="9"/>
      <c r="AS299" s="9"/>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row>
    <row r="300" spans="1:116" ht="12.75" customHeight="1">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9"/>
      <c r="AR300" s="9"/>
      <c r="AS300" s="9"/>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row>
    <row r="301" spans="1:116" ht="12.75" customHeight="1">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9"/>
      <c r="AR301" s="9"/>
      <c r="AS301" s="9"/>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row>
    <row r="302" spans="1:116" ht="12.75" customHeight="1">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9"/>
      <c r="AR302" s="9"/>
      <c r="AS302" s="9"/>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row>
    <row r="303" spans="1:116" ht="12.75" customHeight="1">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9"/>
      <c r="AR303" s="9"/>
      <c r="AS303" s="9"/>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row>
    <row r="304" spans="1:116" ht="12.75" customHeight="1">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9"/>
      <c r="AR304" s="9"/>
      <c r="AS304" s="9"/>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row>
    <row r="305" spans="1:116" ht="12.75" customHeight="1">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9"/>
      <c r="AR305" s="9"/>
      <c r="AS305" s="9"/>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row>
    <row r="306" spans="1:116" ht="12.75" customHeight="1">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9"/>
      <c r="AR306" s="9"/>
      <c r="AS306" s="9"/>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row>
    <row r="307" spans="1:116" ht="12.75" customHeight="1">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9"/>
      <c r="AR307" s="9"/>
      <c r="AS307" s="9"/>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row>
    <row r="308" spans="1:116" ht="12.75" customHeight="1">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9"/>
      <c r="AR308" s="9"/>
      <c r="AS308" s="9"/>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row>
    <row r="309" spans="1:116" ht="12.75" customHeight="1">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9"/>
      <c r="AR309" s="9"/>
      <c r="AS309" s="9"/>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row>
    <row r="310" spans="1:116" ht="12.75" customHeight="1">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9"/>
      <c r="AR310" s="9"/>
      <c r="AS310" s="9"/>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row>
    <row r="311" spans="1:116" ht="12.75" customHeight="1">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9"/>
      <c r="AR311" s="9"/>
      <c r="AS311" s="9"/>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row>
    <row r="312" spans="1:116" ht="12.75" customHeight="1">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9"/>
      <c r="AR312" s="9"/>
      <c r="AS312" s="9"/>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row>
    <row r="313" spans="1:116" ht="12.75" customHeight="1">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9"/>
      <c r="AR313" s="9"/>
      <c r="AS313" s="9"/>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row>
    <row r="314" spans="1:116" ht="12.75" customHeight="1">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9"/>
      <c r="AR314" s="9"/>
      <c r="AS314" s="9"/>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row>
    <row r="315" spans="1:116" ht="12.75" customHeight="1">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9"/>
      <c r="AR315" s="9"/>
      <c r="AS315" s="9"/>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row>
    <row r="316" spans="1:116" ht="12.75" customHeight="1">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9"/>
      <c r="AR316" s="9"/>
      <c r="AS316" s="9"/>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row>
    <row r="317" spans="1:116" ht="12.75" customHeight="1">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9"/>
      <c r="AR317" s="9"/>
      <c r="AS317" s="9"/>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row>
    <row r="318" spans="1:116" ht="12.75" customHeight="1">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9"/>
      <c r="AR318" s="9"/>
      <c r="AS318" s="9"/>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row>
    <row r="319" spans="1:116" ht="12.75" customHeight="1">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9"/>
      <c r="AR319" s="9"/>
      <c r="AS319" s="9"/>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row>
    <row r="320" spans="1:116" ht="12.75" customHeight="1">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9"/>
      <c r="AR320" s="9"/>
      <c r="AS320" s="9"/>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row>
    <row r="321" spans="1:116" ht="12.75" customHeight="1">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9"/>
      <c r="AR321" s="9"/>
      <c r="AS321" s="9"/>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row>
    <row r="322" spans="1:116" ht="12.75" customHeight="1">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9"/>
      <c r="AR322" s="9"/>
      <c r="AS322" s="9"/>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row>
    <row r="323" spans="1:116" ht="12.75" customHeight="1">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9"/>
      <c r="AR323" s="9"/>
      <c r="AS323" s="9"/>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row>
    <row r="324" spans="1:116" ht="12.75" customHeight="1">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9"/>
      <c r="AR324" s="9"/>
      <c r="AS324" s="9"/>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row>
    <row r="325" spans="1:116" ht="12.75" customHeight="1">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9"/>
      <c r="AR325" s="9"/>
      <c r="AS325" s="9"/>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row>
    <row r="326" spans="1:116" ht="12.75" customHeight="1">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9"/>
      <c r="AR326" s="9"/>
      <c r="AS326" s="9"/>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row>
    <row r="327" spans="1:116" ht="12.75" customHeight="1">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9"/>
      <c r="AR327" s="9"/>
      <c r="AS327" s="9"/>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row>
    <row r="328" spans="1:116" ht="12.75" customHeight="1">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9"/>
      <c r="AR328" s="9"/>
      <c r="AS328" s="9"/>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row>
    <row r="329" spans="1:116" ht="12.75" customHeight="1">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9"/>
      <c r="AR329" s="9"/>
      <c r="AS329" s="9"/>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row>
    <row r="330" spans="1:116" ht="12.75" customHeight="1">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9"/>
      <c r="AR330" s="9"/>
      <c r="AS330" s="9"/>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row>
    <row r="331" spans="1:116" ht="12.75" customHeight="1">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9"/>
      <c r="AR331" s="9"/>
      <c r="AS331" s="9"/>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row>
    <row r="332" spans="1:116" ht="12.75" customHeight="1">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9"/>
      <c r="AR332" s="9"/>
      <c r="AS332" s="9"/>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row>
    <row r="333" spans="1:116" ht="12.75" customHeight="1">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9"/>
      <c r="AR333" s="9"/>
      <c r="AS333" s="9"/>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row>
    <row r="334" spans="1:116" ht="12.75" customHeight="1">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9"/>
      <c r="AR334" s="9"/>
      <c r="AS334" s="9"/>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row>
    <row r="335" spans="1:116" ht="12.75" customHeight="1">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9"/>
      <c r="AR335" s="9"/>
      <c r="AS335" s="9"/>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row>
    <row r="336" spans="1:116" ht="12.75" customHeight="1">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9"/>
      <c r="AR336" s="9"/>
      <c r="AS336" s="9"/>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row>
    <row r="337" spans="1:116" ht="12.75" customHeight="1">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9"/>
      <c r="AR337" s="9"/>
      <c r="AS337" s="9"/>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row>
    <row r="338" spans="1:116" ht="12.75" customHeight="1">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9"/>
      <c r="AR338" s="9"/>
      <c r="AS338" s="9"/>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row>
    <row r="339" spans="1:116" ht="12.75" customHeight="1">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9"/>
      <c r="AR339" s="9"/>
      <c r="AS339" s="9"/>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row>
    <row r="340" spans="1:116" ht="12.75" customHeight="1">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9"/>
      <c r="AR340" s="9"/>
      <c r="AS340" s="9"/>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row>
    <row r="341" spans="1:116" ht="12.75" customHeight="1">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9"/>
      <c r="AR341" s="9"/>
      <c r="AS341" s="9"/>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row>
    <row r="342" spans="1:116" ht="12.75" customHeight="1">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9"/>
      <c r="AR342" s="9"/>
      <c r="AS342" s="9"/>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row>
    <row r="343" spans="1:116" ht="12.75" customHeight="1">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9"/>
      <c r="AR343" s="9"/>
      <c r="AS343" s="9"/>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row>
    <row r="344" spans="1:116" ht="12.75" customHeight="1">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9"/>
      <c r="AR344" s="9"/>
      <c r="AS344" s="9"/>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row>
    <row r="345" spans="1:116" ht="12.75" customHeight="1">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9"/>
      <c r="AR345" s="9"/>
      <c r="AS345" s="9"/>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row>
    <row r="346" spans="1:116" ht="12.75" customHeight="1">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9"/>
      <c r="AR346" s="9"/>
      <c r="AS346" s="9"/>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row>
    <row r="347" spans="1:116" ht="12.75" customHeight="1">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9"/>
      <c r="AR347" s="9"/>
      <c r="AS347" s="9"/>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row>
    <row r="348" spans="1:116" ht="12.75" customHeight="1">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9"/>
      <c r="AR348" s="9"/>
      <c r="AS348" s="9"/>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row>
    <row r="349" spans="1:116" ht="12.75" customHeight="1">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9"/>
      <c r="AR349" s="9"/>
      <c r="AS349" s="9"/>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row>
    <row r="350" spans="1:116" ht="12.75" customHeight="1">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9"/>
      <c r="AR350" s="9"/>
      <c r="AS350" s="9"/>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row>
    <row r="351" spans="1:116" ht="12.75" customHeight="1">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9"/>
      <c r="AR351" s="9"/>
      <c r="AS351" s="9"/>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row>
    <row r="352" spans="1:116" ht="12.75" customHeight="1">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9"/>
      <c r="AR352" s="9"/>
      <c r="AS352" s="9"/>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row>
    <row r="353" spans="1:116" ht="12.75" customHeight="1">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9"/>
      <c r="AR353" s="9"/>
      <c r="AS353" s="9"/>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row>
    <row r="354" spans="1:116" ht="12.75" customHeight="1">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9"/>
      <c r="AR354" s="9"/>
      <c r="AS354" s="9"/>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row>
    <row r="355" spans="1:116" ht="12.75" customHeight="1">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9"/>
      <c r="AR355" s="9"/>
      <c r="AS355" s="9"/>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row>
    <row r="356" spans="1:116" ht="12.75" customHeight="1">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9"/>
      <c r="AR356" s="9"/>
      <c r="AS356" s="9"/>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row>
    <row r="357" spans="1:116" ht="12.75" customHeight="1">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9"/>
      <c r="AR357" s="9"/>
      <c r="AS357" s="9"/>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row>
    <row r="358" spans="1:116" ht="12.75" customHeight="1">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9"/>
      <c r="AR358" s="9"/>
      <c r="AS358" s="9"/>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row>
    <row r="359" spans="1:116" ht="12.75" customHeight="1">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9"/>
      <c r="AR359" s="9"/>
      <c r="AS359" s="9"/>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row>
    <row r="360" spans="1:116" ht="12.75" customHeight="1">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9"/>
      <c r="AR360" s="9"/>
      <c r="AS360" s="9"/>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row>
    <row r="361" spans="1:116" ht="12.75" customHeight="1">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9"/>
      <c r="AR361" s="9"/>
      <c r="AS361" s="9"/>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row>
    <row r="362" spans="1:116" ht="12.75" customHeight="1">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9"/>
      <c r="AR362" s="9"/>
      <c r="AS362" s="9"/>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row>
    <row r="363" spans="1:116" ht="12.75" customHeight="1">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9"/>
      <c r="AR363" s="9"/>
      <c r="AS363" s="9"/>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row>
    <row r="364" spans="1:116" ht="12.75" customHeight="1">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9"/>
      <c r="AR364" s="9"/>
      <c r="AS364" s="9"/>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row>
    <row r="365" spans="1:116" ht="12.75" customHeight="1">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9"/>
      <c r="AR365" s="9"/>
      <c r="AS365" s="9"/>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row>
    <row r="366" spans="1:116" ht="12.75" customHeight="1">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9"/>
      <c r="AR366" s="9"/>
      <c r="AS366" s="9"/>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row>
    <row r="367" spans="1:116" ht="12.75" customHeight="1">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9"/>
      <c r="AR367" s="9"/>
      <c r="AS367" s="9"/>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row>
    <row r="368" spans="1:116" ht="12.75" customHeight="1">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9"/>
      <c r="AR368" s="9"/>
      <c r="AS368" s="9"/>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row>
    <row r="369" spans="1:116" ht="12.75" customHeight="1">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9"/>
      <c r="AR369" s="9"/>
      <c r="AS369" s="9"/>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row>
    <row r="370" spans="1:116" ht="12.75" customHeight="1">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9"/>
      <c r="AR370" s="9"/>
      <c r="AS370" s="9"/>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row>
    <row r="371" spans="1:116" ht="12.75" customHeight="1">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9"/>
      <c r="AR371" s="9"/>
      <c r="AS371" s="9"/>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row>
    <row r="372" spans="1:116" ht="12.75" customHeight="1">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9"/>
      <c r="AR372" s="9"/>
      <c r="AS372" s="9"/>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row>
    <row r="373" spans="1:116" ht="12.75" customHeight="1">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9"/>
      <c r="AR373" s="9"/>
      <c r="AS373" s="9"/>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row>
    <row r="374" spans="1:116" ht="12.75" customHeight="1">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9"/>
      <c r="AR374" s="9"/>
      <c r="AS374" s="9"/>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row>
    <row r="375" spans="1:116" ht="12.75" customHeight="1">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9"/>
      <c r="AR375" s="9"/>
      <c r="AS375" s="9"/>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row>
    <row r="376" spans="1:116" ht="12.75" customHeight="1">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9"/>
      <c r="AR376" s="9"/>
      <c r="AS376" s="9"/>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row>
    <row r="377" spans="1:116" ht="12.75" customHeight="1">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9"/>
      <c r="AR377" s="9"/>
      <c r="AS377" s="9"/>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row>
    <row r="378" spans="1:116" ht="12.75" customHeight="1">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9"/>
      <c r="AR378" s="9"/>
      <c r="AS378" s="9"/>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row>
    <row r="379" spans="1:116" ht="12.75" customHeight="1">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9"/>
      <c r="AR379" s="9"/>
      <c r="AS379" s="9"/>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row>
    <row r="380" spans="1:116" ht="12.75" customHeight="1">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9"/>
      <c r="AR380" s="9"/>
      <c r="AS380" s="9"/>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row>
    <row r="381" spans="1:116" ht="12.75" customHeight="1">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9"/>
      <c r="AR381" s="9"/>
      <c r="AS381" s="9"/>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row>
    <row r="382" spans="1:116" ht="12.75" customHeight="1">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9"/>
      <c r="AR382" s="9"/>
      <c r="AS382" s="9"/>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row>
    <row r="383" spans="1:116" ht="12.75" customHeight="1">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9"/>
      <c r="AR383" s="9"/>
      <c r="AS383" s="9"/>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row>
    <row r="384" spans="1:116" ht="12.75" customHeight="1">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9"/>
      <c r="AR384" s="9"/>
      <c r="AS384" s="9"/>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row>
    <row r="385" spans="1:116" ht="12.75" customHeight="1">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9"/>
      <c r="AR385" s="9"/>
      <c r="AS385" s="9"/>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row>
    <row r="386" spans="1:116" ht="12.75" customHeight="1">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9"/>
      <c r="AR386" s="9"/>
      <c r="AS386" s="9"/>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row>
    <row r="387" spans="1:116" ht="12.75" customHeight="1">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9"/>
      <c r="AR387" s="9"/>
      <c r="AS387" s="9"/>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row>
    <row r="388" spans="1:116" ht="12.75" customHeight="1">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9"/>
      <c r="AR388" s="9"/>
      <c r="AS388" s="9"/>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row>
    <row r="389" spans="1:116" ht="12.75" customHeight="1">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9"/>
      <c r="AR389" s="9"/>
      <c r="AS389" s="9"/>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row>
    <row r="390" spans="1:116" ht="12.75" customHeight="1">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9"/>
      <c r="AR390" s="9"/>
      <c r="AS390" s="9"/>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row>
    <row r="391" spans="1:116" ht="12.75" customHeight="1">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9"/>
      <c r="AR391" s="9"/>
      <c r="AS391" s="9"/>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row>
    <row r="392" spans="1:116" ht="12.75" customHeight="1">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9"/>
      <c r="AR392" s="9"/>
      <c r="AS392" s="9"/>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row>
    <row r="393" spans="1:116" ht="12.75" customHeight="1">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9"/>
      <c r="AR393" s="9"/>
      <c r="AS393" s="9"/>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row>
    <row r="394" spans="1:116" ht="12.75" customHeight="1">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9"/>
      <c r="AR394" s="9"/>
      <c r="AS394" s="9"/>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row>
    <row r="395" spans="1:116" ht="12.75" customHeight="1">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9"/>
      <c r="AR395" s="9"/>
      <c r="AS395" s="9"/>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row>
    <row r="396" spans="1:116" ht="12.75" customHeight="1">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9"/>
      <c r="AR396" s="9"/>
      <c r="AS396" s="9"/>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row>
    <row r="397" spans="1:116" ht="12.75" customHeight="1">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9"/>
      <c r="AR397" s="9"/>
      <c r="AS397" s="9"/>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row>
    <row r="398" spans="1:116" ht="12.75" customHeight="1">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9"/>
      <c r="AR398" s="9"/>
      <c r="AS398" s="9"/>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row>
    <row r="399" spans="1:116" ht="12.75" customHeight="1">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9"/>
      <c r="AR399" s="9"/>
      <c r="AS399" s="9"/>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row>
    <row r="400" spans="1:116" ht="12.75" customHeight="1">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9"/>
      <c r="AR400" s="9"/>
      <c r="AS400" s="9"/>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row>
    <row r="401" spans="1:116" ht="12.75" customHeight="1">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9"/>
      <c r="AR401" s="9"/>
      <c r="AS401" s="9"/>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row>
    <row r="402" spans="1:116" ht="12.75" customHeight="1">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9"/>
      <c r="AR402" s="9"/>
      <c r="AS402" s="9"/>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row>
    <row r="403" spans="1:116" ht="12.75" customHeight="1">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9"/>
      <c r="AR403" s="9"/>
      <c r="AS403" s="9"/>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row>
    <row r="404" spans="1:116" ht="12.75" customHeight="1">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9"/>
      <c r="AR404" s="9"/>
      <c r="AS404" s="9"/>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row>
    <row r="405" spans="1:116" ht="12.75" customHeight="1">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9"/>
      <c r="AR405" s="9"/>
      <c r="AS405" s="9"/>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row>
    <row r="406" spans="1:116" ht="12.75" customHeight="1">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9"/>
      <c r="AR406" s="9"/>
      <c r="AS406" s="9"/>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row>
    <row r="407" spans="1:116" ht="12.75" customHeight="1">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9"/>
      <c r="AR407" s="9"/>
      <c r="AS407" s="9"/>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row>
    <row r="408" spans="1:116" ht="12.75" customHeight="1">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9"/>
      <c r="AR408" s="9"/>
      <c r="AS408" s="9"/>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row>
    <row r="409" spans="1:116" ht="12.75" customHeight="1">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9"/>
      <c r="AR409" s="9"/>
      <c r="AS409" s="9"/>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row>
    <row r="410" spans="1:116" ht="12.75" customHeight="1">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9"/>
      <c r="AR410" s="9"/>
      <c r="AS410" s="9"/>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row>
    <row r="411" spans="1:116" ht="12.75" customHeight="1">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9"/>
      <c r="AR411" s="9"/>
      <c r="AS411" s="9"/>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row>
    <row r="412" spans="1:116" ht="12.75" customHeight="1">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9"/>
      <c r="AR412" s="9"/>
      <c r="AS412" s="9"/>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row>
    <row r="413" spans="1:116" ht="12.75" customHeight="1">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9"/>
      <c r="AR413" s="9"/>
      <c r="AS413" s="9"/>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row>
    <row r="414" spans="1:116" ht="12.75" customHeight="1">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9"/>
      <c r="AR414" s="9"/>
      <c r="AS414" s="9"/>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row>
    <row r="415" spans="1:116" ht="12.75" customHeight="1">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9"/>
      <c r="AR415" s="9"/>
      <c r="AS415" s="9"/>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row>
    <row r="416" spans="1:116" ht="12.75" customHeight="1">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9"/>
      <c r="AR416" s="9"/>
      <c r="AS416" s="9"/>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row>
    <row r="417" spans="1:116" ht="12.75" customHeight="1">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9"/>
      <c r="AR417" s="9"/>
      <c r="AS417" s="9"/>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row>
    <row r="418" spans="1:116" ht="12.75" customHeight="1">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9"/>
      <c r="AR418" s="9"/>
      <c r="AS418" s="9"/>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row>
    <row r="419" spans="1:116" ht="12.75" customHeight="1">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9"/>
      <c r="AR419" s="9"/>
      <c r="AS419" s="9"/>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row>
    <row r="420" spans="1:116" ht="12.75" customHeight="1">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9"/>
      <c r="AR420" s="9"/>
      <c r="AS420" s="9"/>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row>
    <row r="421" spans="1:116" ht="12.75" customHeight="1">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9"/>
      <c r="AR421" s="9"/>
      <c r="AS421" s="9"/>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row>
    <row r="422" spans="1:116" ht="12.75" customHeight="1">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9"/>
      <c r="AR422" s="9"/>
      <c r="AS422" s="9"/>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row>
    <row r="423" spans="1:116" ht="12.75" customHeight="1">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9"/>
      <c r="AR423" s="9"/>
      <c r="AS423" s="9"/>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row>
    <row r="424" spans="1:116" ht="12.75" customHeight="1">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9"/>
      <c r="AR424" s="9"/>
      <c r="AS424" s="9"/>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row>
    <row r="425" spans="1:116" ht="12.75" customHeight="1">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9"/>
      <c r="AR425" s="9"/>
      <c r="AS425" s="9"/>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row>
    <row r="426" spans="1:116" ht="12.75" customHeight="1">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9"/>
      <c r="AR426" s="9"/>
      <c r="AS426" s="9"/>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row>
    <row r="427" spans="1:116" ht="12.75" customHeight="1">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9"/>
      <c r="AR427" s="9"/>
      <c r="AS427" s="9"/>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row>
    <row r="428" spans="1:116" ht="12.75" customHeight="1">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9"/>
      <c r="AR428" s="9"/>
      <c r="AS428" s="9"/>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row>
    <row r="429" spans="1:116" ht="12.75" customHeight="1">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9"/>
      <c r="AR429" s="9"/>
      <c r="AS429" s="9"/>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row>
    <row r="430" spans="1:116" ht="12.75" customHeight="1">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9"/>
      <c r="AR430" s="9"/>
      <c r="AS430" s="9"/>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row>
    <row r="431" spans="1:116" ht="12.75" customHeight="1">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9"/>
      <c r="AR431" s="9"/>
      <c r="AS431" s="9"/>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row>
    <row r="432" spans="1:116" ht="12.75" customHeight="1">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9"/>
      <c r="AR432" s="9"/>
      <c r="AS432" s="9"/>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row>
    <row r="433" spans="1:116" ht="12.75" customHeight="1">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9"/>
      <c r="AR433" s="9"/>
      <c r="AS433" s="9"/>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row>
    <row r="434" spans="1:116" ht="12.75" customHeight="1">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9"/>
      <c r="AR434" s="9"/>
      <c r="AS434" s="9"/>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row>
    <row r="435" spans="1:116" ht="12.75" customHeight="1">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9"/>
      <c r="AR435" s="9"/>
      <c r="AS435" s="9"/>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row>
    <row r="436" spans="1:116" ht="12.75" customHeight="1">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9"/>
      <c r="AR436" s="9"/>
      <c r="AS436" s="9"/>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row>
    <row r="437" spans="1:116" ht="12.75" customHeight="1">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9"/>
      <c r="AR437" s="9"/>
      <c r="AS437" s="9"/>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row>
    <row r="438" spans="1:116" ht="12.75" customHeight="1">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9"/>
      <c r="AR438" s="9"/>
      <c r="AS438" s="9"/>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row>
    <row r="439" spans="1:116" ht="12.75" customHeight="1">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9"/>
      <c r="AR439" s="9"/>
      <c r="AS439" s="9"/>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row>
    <row r="440" spans="1:116" ht="12.75" customHeight="1">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9"/>
      <c r="AR440" s="9"/>
      <c r="AS440" s="9"/>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row>
    <row r="441" spans="1:116" ht="12.75" customHeight="1">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9"/>
      <c r="AR441" s="9"/>
      <c r="AS441" s="9"/>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row>
    <row r="442" spans="1:116" ht="12.75" customHeight="1">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9"/>
      <c r="AR442" s="9"/>
      <c r="AS442" s="9"/>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row>
    <row r="443" spans="1:116" ht="12.75" customHeight="1">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9"/>
      <c r="AR443" s="9"/>
      <c r="AS443" s="9"/>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row>
    <row r="444" spans="1:116" ht="12.75" customHeight="1">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9"/>
      <c r="AR444" s="9"/>
      <c r="AS444" s="9"/>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row>
    <row r="445" spans="1:116" ht="12.75" customHeight="1">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9"/>
      <c r="AR445" s="9"/>
      <c r="AS445" s="9"/>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row>
    <row r="446" spans="1:116" ht="12.75" customHeight="1">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9"/>
      <c r="AR446" s="9"/>
      <c r="AS446" s="9"/>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row>
    <row r="447" spans="1:116" ht="12.75" customHeight="1">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9"/>
      <c r="AR447" s="9"/>
      <c r="AS447" s="9"/>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row>
    <row r="448" spans="1:116" ht="12.75" customHeight="1">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9"/>
      <c r="AR448" s="9"/>
      <c r="AS448" s="9"/>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row>
    <row r="449" spans="1:116" ht="12.75" customHeight="1">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9"/>
      <c r="AR449" s="9"/>
      <c r="AS449" s="9"/>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row>
    <row r="450" spans="1:116" ht="12.75" customHeight="1">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9"/>
      <c r="AR450" s="9"/>
      <c r="AS450" s="9"/>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row>
    <row r="451" spans="1:116" ht="12.75" customHeight="1">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9"/>
      <c r="AR451" s="9"/>
      <c r="AS451" s="9"/>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row>
    <row r="452" spans="1:116" ht="12.75" customHeight="1">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9"/>
      <c r="AR452" s="9"/>
      <c r="AS452" s="9"/>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row>
    <row r="453" spans="1:116" ht="12.75" customHeight="1">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9"/>
      <c r="AR453" s="9"/>
      <c r="AS453" s="9"/>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row>
    <row r="454" spans="1:116" ht="12.75" customHeight="1">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9"/>
      <c r="AR454" s="9"/>
      <c r="AS454" s="9"/>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row>
    <row r="455" spans="1:116" ht="12.75" customHeight="1">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9"/>
      <c r="AR455" s="9"/>
      <c r="AS455" s="9"/>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row>
    <row r="456" spans="1:116" ht="12.75" customHeight="1">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9"/>
      <c r="AR456" s="9"/>
      <c r="AS456" s="9"/>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row>
    <row r="457" spans="1:116" ht="12.75" customHeight="1">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9"/>
      <c r="AR457" s="9"/>
      <c r="AS457" s="9"/>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row>
    <row r="458" spans="1:116" ht="12.75" customHeight="1">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9"/>
      <c r="AR458" s="9"/>
      <c r="AS458" s="9"/>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row>
    <row r="459" spans="1:116" ht="12.75" customHeight="1">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9"/>
      <c r="AR459" s="9"/>
      <c r="AS459" s="9"/>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row>
    <row r="460" spans="1:116" ht="12.75" customHeight="1">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9"/>
      <c r="AR460" s="9"/>
      <c r="AS460" s="9"/>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row>
    <row r="461" spans="1:116" ht="12.75" customHeight="1">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9"/>
      <c r="AR461" s="9"/>
      <c r="AS461" s="9"/>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row>
    <row r="462" spans="1:116" ht="12.75" customHeight="1">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9"/>
      <c r="AR462" s="9"/>
      <c r="AS462" s="9"/>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row>
    <row r="463" spans="1:116" ht="12.75" customHeight="1">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9"/>
      <c r="AR463" s="9"/>
      <c r="AS463" s="9"/>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row>
    <row r="464" spans="1:116" ht="12.75" customHeight="1">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9"/>
      <c r="AR464" s="9"/>
      <c r="AS464" s="9"/>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row>
    <row r="465" spans="1:116" ht="12.75" customHeight="1">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9"/>
      <c r="AR465" s="9"/>
      <c r="AS465" s="9"/>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row>
    <row r="466" spans="1:116" ht="12.75" customHeight="1">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9"/>
      <c r="AR466" s="9"/>
      <c r="AS466" s="9"/>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row>
    <row r="467" spans="1:116" ht="12.75" customHeight="1">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9"/>
      <c r="AR467" s="9"/>
      <c r="AS467" s="9"/>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row>
    <row r="468" spans="1:116" ht="12.75" customHeight="1">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9"/>
      <c r="AR468" s="9"/>
      <c r="AS468" s="9"/>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row>
    <row r="469" spans="1:116" ht="12.75" customHeight="1">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9"/>
      <c r="AR469" s="9"/>
      <c r="AS469" s="9"/>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row>
    <row r="470" spans="1:116" ht="12.75" customHeight="1">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9"/>
      <c r="AR470" s="9"/>
      <c r="AS470" s="9"/>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row>
    <row r="471" spans="1:116" ht="12.75" customHeight="1">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9"/>
      <c r="AR471" s="9"/>
      <c r="AS471" s="9"/>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row>
    <row r="472" spans="1:116" ht="12.75" customHeight="1">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9"/>
      <c r="AR472" s="9"/>
      <c r="AS472" s="9"/>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row>
    <row r="473" spans="1:116" ht="12.75" customHeight="1">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9"/>
      <c r="AR473" s="9"/>
      <c r="AS473" s="9"/>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row>
    <row r="474" spans="1:116" ht="12.75" customHeight="1">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9"/>
      <c r="AR474" s="9"/>
      <c r="AS474" s="9"/>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row>
    <row r="475" spans="1:116" ht="12.75" customHeight="1">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9"/>
      <c r="AR475" s="9"/>
      <c r="AS475" s="9"/>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row>
    <row r="476" spans="1:116" ht="12.75" customHeight="1">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9"/>
      <c r="AR476" s="9"/>
      <c r="AS476" s="9"/>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row>
    <row r="477" spans="1:116" ht="12.75" customHeight="1">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9"/>
      <c r="AR477" s="9"/>
      <c r="AS477" s="9"/>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row>
    <row r="478" spans="1:116" ht="12.75" customHeight="1">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9"/>
      <c r="AR478" s="9"/>
      <c r="AS478" s="9"/>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row>
    <row r="479" spans="1:116" ht="12.75" customHeight="1">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9"/>
      <c r="AR479" s="9"/>
      <c r="AS479" s="9"/>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row>
    <row r="480" spans="1:116" ht="12.75" customHeight="1">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9"/>
      <c r="AR480" s="9"/>
      <c r="AS480" s="9"/>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row>
    <row r="481" spans="1:116" ht="12.75" customHeight="1">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9"/>
      <c r="AR481" s="9"/>
      <c r="AS481" s="9"/>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row>
    <row r="482" spans="1:116" ht="12.75" customHeight="1">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9"/>
      <c r="AR482" s="9"/>
      <c r="AS482" s="9"/>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row>
    <row r="483" spans="1:116" ht="12.75" customHeight="1">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9"/>
      <c r="AR483" s="9"/>
      <c r="AS483" s="9"/>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row>
    <row r="484" spans="1:116" ht="12.75" customHeight="1">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9"/>
      <c r="AR484" s="9"/>
      <c r="AS484" s="9"/>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row>
    <row r="485" spans="1:116" ht="12.75" customHeight="1">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9"/>
      <c r="AR485" s="9"/>
      <c r="AS485" s="9"/>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row>
    <row r="486" spans="1:116" ht="12.75" customHeight="1">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9"/>
      <c r="AR486" s="9"/>
      <c r="AS486" s="9"/>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row>
    <row r="487" spans="1:116" ht="12.75" customHeight="1">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9"/>
      <c r="AR487" s="9"/>
      <c r="AS487" s="9"/>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row>
    <row r="488" spans="1:116" ht="12.75" customHeight="1">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9"/>
      <c r="AR488" s="9"/>
      <c r="AS488" s="9"/>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row>
    <row r="489" spans="1:116" ht="12.75" customHeight="1">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9"/>
      <c r="AR489" s="9"/>
      <c r="AS489" s="9"/>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row>
    <row r="490" spans="1:116" ht="12.75" customHeight="1">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9"/>
      <c r="AR490" s="9"/>
      <c r="AS490" s="9"/>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row>
    <row r="491" spans="1:116" ht="12.75" customHeight="1">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9"/>
      <c r="AR491" s="9"/>
      <c r="AS491" s="9"/>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row>
    <row r="492" spans="1:116" ht="12.75" customHeight="1">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9"/>
      <c r="AR492" s="9"/>
      <c r="AS492" s="9"/>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row>
    <row r="493" spans="1:116" ht="12.75" customHeight="1">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9"/>
      <c r="AR493" s="9"/>
      <c r="AS493" s="9"/>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row>
    <row r="494" spans="1:116" ht="12.75" customHeight="1">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9"/>
      <c r="AR494" s="9"/>
      <c r="AS494" s="9"/>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row>
    <row r="495" spans="1:116" ht="12.75" customHeight="1">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9"/>
      <c r="AR495" s="9"/>
      <c r="AS495" s="9"/>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row>
    <row r="496" spans="1:116" ht="12.75" customHeight="1">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9"/>
      <c r="AR496" s="9"/>
      <c r="AS496" s="9"/>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row>
    <row r="497" spans="1:116" ht="12.75" customHeight="1">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9"/>
      <c r="AR497" s="9"/>
      <c r="AS497" s="9"/>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row>
    <row r="498" spans="1:116" ht="12.75" customHeight="1">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9"/>
      <c r="AR498" s="9"/>
      <c r="AS498" s="9"/>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row>
    <row r="499" spans="1:116" ht="12.75" customHeight="1">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9"/>
      <c r="AR499" s="9"/>
      <c r="AS499" s="9"/>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row>
    <row r="500" spans="1:116" ht="12.75" customHeight="1">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9"/>
      <c r="AR500" s="9"/>
      <c r="AS500" s="9"/>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row>
    <row r="501" spans="1:116" ht="12.75" customHeight="1">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9"/>
      <c r="AR501" s="9"/>
      <c r="AS501" s="9"/>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row>
    <row r="502" spans="1:116" ht="12.75" customHeight="1">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9"/>
      <c r="AR502" s="9"/>
      <c r="AS502" s="9"/>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row>
    <row r="503" spans="1:116" ht="12.75" customHeight="1">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9"/>
      <c r="AR503" s="9"/>
      <c r="AS503" s="9"/>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row>
    <row r="504" spans="1:116" ht="12.75" customHeight="1">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9"/>
      <c r="AR504" s="9"/>
      <c r="AS504" s="9"/>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row>
    <row r="505" spans="1:116" ht="12.75" customHeight="1">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9"/>
      <c r="AR505" s="9"/>
      <c r="AS505" s="9"/>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row>
    <row r="506" spans="1:116" ht="12.75" customHeight="1">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9"/>
      <c r="AR506" s="9"/>
      <c r="AS506" s="9"/>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row>
    <row r="507" spans="1:116" ht="12.75" customHeight="1">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9"/>
      <c r="AR507" s="9"/>
      <c r="AS507" s="9"/>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row>
    <row r="508" spans="1:116" ht="12.75" customHeight="1">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9"/>
      <c r="AR508" s="9"/>
      <c r="AS508" s="9"/>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row>
    <row r="509" spans="1:116" ht="12.75" customHeight="1">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9"/>
      <c r="AR509" s="9"/>
      <c r="AS509" s="9"/>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row>
    <row r="510" spans="1:116" ht="12.75" customHeight="1">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9"/>
      <c r="AR510" s="9"/>
      <c r="AS510" s="9"/>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row>
    <row r="511" spans="1:116" ht="12.75" customHeight="1">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9"/>
      <c r="AR511" s="9"/>
      <c r="AS511" s="9"/>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row>
    <row r="512" spans="1:116" ht="12.75" customHeight="1">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9"/>
      <c r="AR512" s="9"/>
      <c r="AS512" s="9"/>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row>
    <row r="513" spans="1:116" ht="12.75" customHeight="1">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9"/>
      <c r="AR513" s="9"/>
      <c r="AS513" s="9"/>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row>
    <row r="514" spans="1:116" ht="12.75" customHeight="1">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9"/>
      <c r="AR514" s="9"/>
      <c r="AS514" s="9"/>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row>
    <row r="515" spans="1:116" ht="12.75" customHeight="1">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9"/>
      <c r="AR515" s="9"/>
      <c r="AS515" s="9"/>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row>
    <row r="516" spans="1:116" ht="12.75" customHeight="1">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9"/>
      <c r="AR516" s="9"/>
      <c r="AS516" s="9"/>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row>
    <row r="517" spans="1:116" ht="12.75" customHeight="1">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9"/>
      <c r="AR517" s="9"/>
      <c r="AS517" s="9"/>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row>
    <row r="518" spans="1:116" ht="12.75" customHeight="1">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9"/>
      <c r="AR518" s="9"/>
      <c r="AS518" s="9"/>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row>
    <row r="519" spans="1:116" ht="12.75" customHeight="1">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9"/>
      <c r="AR519" s="9"/>
      <c r="AS519" s="9"/>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row>
    <row r="520" spans="1:116" ht="12.75" customHeight="1">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9"/>
      <c r="AR520" s="9"/>
      <c r="AS520" s="9"/>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row>
    <row r="521" spans="1:116" ht="12.75" customHeight="1">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9"/>
      <c r="AR521" s="9"/>
      <c r="AS521" s="9"/>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row>
    <row r="522" spans="1:116" ht="12.75" customHeight="1">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9"/>
      <c r="AR522" s="9"/>
      <c r="AS522" s="9"/>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row>
    <row r="523" spans="1:116" ht="12.75" customHeight="1">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9"/>
      <c r="AR523" s="9"/>
      <c r="AS523" s="9"/>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row>
    <row r="524" spans="1:116" ht="12.75" customHeight="1">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9"/>
      <c r="AR524" s="9"/>
      <c r="AS524" s="9"/>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row>
    <row r="525" spans="1:116" ht="12.75" customHeight="1">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9"/>
      <c r="AR525" s="9"/>
      <c r="AS525" s="9"/>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row>
    <row r="526" spans="1:116" ht="12.75" customHeight="1">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9"/>
      <c r="AR526" s="9"/>
      <c r="AS526" s="9"/>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row>
    <row r="527" spans="1:116" ht="12.75" customHeight="1">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9"/>
      <c r="AR527" s="9"/>
      <c r="AS527" s="9"/>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row>
    <row r="528" spans="1:116" ht="12.75" customHeight="1">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9"/>
      <c r="AR528" s="9"/>
      <c r="AS528" s="9"/>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row>
    <row r="529" spans="1:116" ht="12.75" customHeight="1">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9"/>
      <c r="AR529" s="9"/>
      <c r="AS529" s="9"/>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row>
    <row r="530" spans="1:116" ht="12.75" customHeight="1">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9"/>
      <c r="AR530" s="9"/>
      <c r="AS530" s="9"/>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row>
    <row r="531" spans="1:116" ht="12.75" customHeight="1">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9"/>
      <c r="AR531" s="9"/>
      <c r="AS531" s="9"/>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row>
    <row r="532" spans="1:116" ht="12.75" customHeight="1">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9"/>
      <c r="AR532" s="9"/>
      <c r="AS532" s="9"/>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row>
    <row r="533" spans="1:116" ht="12.75" customHeight="1">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9"/>
      <c r="AR533" s="9"/>
      <c r="AS533" s="9"/>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row>
    <row r="534" spans="1:116" ht="12.75" customHeight="1">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9"/>
      <c r="AR534" s="9"/>
      <c r="AS534" s="9"/>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row>
    <row r="535" spans="1:116" ht="12.75" customHeight="1">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9"/>
      <c r="AR535" s="9"/>
      <c r="AS535" s="9"/>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row>
    <row r="536" spans="1:116" ht="12.75" customHeight="1">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9"/>
      <c r="AR536" s="9"/>
      <c r="AS536" s="9"/>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row>
    <row r="537" spans="1:116" ht="12.75" customHeight="1">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9"/>
      <c r="AR537" s="9"/>
      <c r="AS537" s="9"/>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row>
    <row r="538" spans="1:116" ht="12.75" customHeight="1">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9"/>
      <c r="AR538" s="9"/>
      <c r="AS538" s="9"/>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row>
    <row r="539" spans="1:116" ht="12.75" customHeight="1">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9"/>
      <c r="AR539" s="9"/>
      <c r="AS539" s="9"/>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row>
    <row r="540" spans="1:116" ht="12.75" customHeight="1">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9"/>
      <c r="AR540" s="9"/>
      <c r="AS540" s="9"/>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row>
    <row r="541" spans="1:116" ht="12.75" customHeight="1">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9"/>
      <c r="AR541" s="9"/>
      <c r="AS541" s="9"/>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row>
    <row r="542" spans="1:116" ht="12.75" customHeight="1">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9"/>
      <c r="AR542" s="9"/>
      <c r="AS542" s="9"/>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row>
    <row r="543" spans="1:116" ht="12.75" customHeight="1">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9"/>
      <c r="AR543" s="9"/>
      <c r="AS543" s="9"/>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row>
    <row r="544" spans="1:116" ht="12.75" customHeight="1">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9"/>
      <c r="AR544" s="9"/>
      <c r="AS544" s="9"/>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row>
    <row r="545" spans="1:116" ht="12.75" customHeight="1">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9"/>
      <c r="AR545" s="9"/>
      <c r="AS545" s="9"/>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row>
    <row r="546" spans="1:116" ht="12.75" customHeight="1">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9"/>
      <c r="AR546" s="9"/>
      <c r="AS546" s="9"/>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row>
    <row r="547" spans="1:116" ht="12.75" customHeight="1">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9"/>
      <c r="AR547" s="9"/>
      <c r="AS547" s="9"/>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row>
    <row r="548" spans="1:116" ht="12.75" customHeight="1">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9"/>
      <c r="AR548" s="9"/>
      <c r="AS548" s="9"/>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row>
    <row r="549" spans="1:116" ht="12.75" customHeight="1">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9"/>
      <c r="AR549" s="9"/>
      <c r="AS549" s="9"/>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row>
    <row r="550" spans="1:116" ht="12.75" customHeight="1">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9"/>
      <c r="AR550" s="9"/>
      <c r="AS550" s="9"/>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row>
    <row r="551" spans="1:116" ht="12.75" customHeight="1">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9"/>
      <c r="AR551" s="9"/>
      <c r="AS551" s="9"/>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row>
    <row r="552" spans="1:116" ht="12.75" customHeight="1">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9"/>
      <c r="AR552" s="9"/>
      <c r="AS552" s="9"/>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row>
    <row r="553" spans="1:116" ht="12.75" customHeight="1">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9"/>
      <c r="AR553" s="9"/>
      <c r="AS553" s="9"/>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row>
    <row r="554" spans="1:116" ht="12.75" customHeight="1">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9"/>
      <c r="AR554" s="9"/>
      <c r="AS554" s="9"/>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row>
    <row r="555" spans="1:116" ht="12.75" customHeight="1">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9"/>
      <c r="AR555" s="9"/>
      <c r="AS555" s="9"/>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row>
    <row r="556" spans="1:116" ht="12.75" customHeight="1">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9"/>
      <c r="AR556" s="9"/>
      <c r="AS556" s="9"/>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row>
    <row r="557" spans="1:116" ht="12.75" customHeight="1">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9"/>
      <c r="AR557" s="9"/>
      <c r="AS557" s="9"/>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row>
    <row r="558" spans="1:116" ht="12.75" customHeight="1">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9"/>
      <c r="AR558" s="9"/>
      <c r="AS558" s="9"/>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row>
    <row r="559" spans="1:116" ht="12.75" customHeight="1">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9"/>
      <c r="AR559" s="9"/>
      <c r="AS559" s="9"/>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row>
    <row r="560" spans="1:116" ht="12.75" customHeight="1">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9"/>
      <c r="AR560" s="9"/>
      <c r="AS560" s="9"/>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row>
    <row r="561" spans="1:116" ht="12.75" customHeight="1">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9"/>
      <c r="AR561" s="9"/>
      <c r="AS561" s="9"/>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row>
    <row r="562" spans="1:116" ht="12.75" customHeight="1">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9"/>
      <c r="AR562" s="9"/>
      <c r="AS562" s="9"/>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row>
    <row r="563" spans="1:116" ht="12.75" customHeight="1">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9"/>
      <c r="AR563" s="9"/>
      <c r="AS563" s="9"/>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row>
    <row r="564" spans="1:116" ht="12.75" customHeight="1">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9"/>
      <c r="AR564" s="9"/>
      <c r="AS564" s="9"/>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row>
    <row r="565" spans="1:116" ht="12.75" customHeight="1">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9"/>
      <c r="AR565" s="9"/>
      <c r="AS565" s="9"/>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row>
    <row r="566" spans="1:116" ht="12.75" customHeight="1">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9"/>
      <c r="AR566" s="9"/>
      <c r="AS566" s="9"/>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row>
    <row r="567" spans="1:116" ht="12.75" customHeight="1">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9"/>
      <c r="AR567" s="9"/>
      <c r="AS567" s="9"/>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row>
    <row r="568" spans="1:116" ht="12.75" customHeight="1">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9"/>
      <c r="AR568" s="9"/>
      <c r="AS568" s="9"/>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row>
    <row r="569" spans="1:116" ht="12.75" customHeight="1">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9"/>
      <c r="AR569" s="9"/>
      <c r="AS569" s="9"/>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row>
    <row r="570" spans="1:116" ht="12.75" customHeight="1">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9"/>
      <c r="AR570" s="9"/>
      <c r="AS570" s="9"/>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row>
    <row r="571" spans="1:116" ht="12.75" customHeight="1">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9"/>
      <c r="AR571" s="9"/>
      <c r="AS571" s="9"/>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row>
    <row r="572" spans="1:116" ht="12.75" customHeight="1">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9"/>
      <c r="AR572" s="9"/>
      <c r="AS572" s="9"/>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row>
    <row r="573" spans="1:116" ht="12.75" customHeight="1">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9"/>
      <c r="AR573" s="9"/>
      <c r="AS573" s="9"/>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row>
    <row r="574" spans="1:116" ht="12.75" customHeight="1">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9"/>
      <c r="AR574" s="9"/>
      <c r="AS574" s="9"/>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row>
    <row r="575" spans="1:116" ht="12.75" customHeight="1">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9"/>
      <c r="AR575" s="9"/>
      <c r="AS575" s="9"/>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row>
    <row r="576" spans="1:116" ht="12.75" customHeight="1">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9"/>
      <c r="AR576" s="9"/>
      <c r="AS576" s="9"/>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row>
    <row r="577" spans="1:116" ht="12.75" customHeight="1">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9"/>
      <c r="AR577" s="9"/>
      <c r="AS577" s="9"/>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row>
    <row r="578" spans="1:116" ht="12.75" customHeight="1">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9"/>
      <c r="AR578" s="9"/>
      <c r="AS578" s="9"/>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row>
    <row r="579" spans="1:116" ht="12.75" customHeight="1">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9"/>
      <c r="AR579" s="9"/>
      <c r="AS579" s="9"/>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row>
    <row r="580" spans="1:116" ht="12.75" customHeight="1">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9"/>
      <c r="AR580" s="9"/>
      <c r="AS580" s="9"/>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row>
    <row r="581" spans="1:116" ht="12.75" customHeight="1">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9"/>
      <c r="AR581" s="9"/>
      <c r="AS581" s="9"/>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row>
    <row r="582" spans="1:116" ht="12.75" customHeight="1">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9"/>
      <c r="AR582" s="9"/>
      <c r="AS582" s="9"/>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row>
    <row r="583" spans="1:116" ht="12.75" customHeight="1">
      <c r="A583" s="7"/>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9"/>
      <c r="AR583" s="9"/>
      <c r="AS583" s="9"/>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row>
    <row r="584" spans="1:116" ht="12.75" customHeight="1">
      <c r="A584" s="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9"/>
      <c r="AR584" s="9"/>
      <c r="AS584" s="9"/>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row>
    <row r="585" spans="1:116" ht="12.75" customHeight="1">
      <c r="A585" s="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9"/>
      <c r="AR585" s="9"/>
      <c r="AS585" s="9"/>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row>
    <row r="586" spans="1:116" ht="12.75" customHeight="1">
      <c r="A586" s="7"/>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9"/>
      <c r="AR586" s="9"/>
      <c r="AS586" s="9"/>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row>
    <row r="587" spans="1:116" ht="12.75" customHeight="1">
      <c r="A587" s="7"/>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9"/>
      <c r="AR587" s="9"/>
      <c r="AS587" s="9"/>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row>
    <row r="588" spans="1:116" ht="12.75" customHeight="1">
      <c r="A588" s="7"/>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9"/>
      <c r="AR588" s="9"/>
      <c r="AS588" s="9"/>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row>
    <row r="589" spans="1:116" ht="12.75" customHeight="1">
      <c r="A589" s="7"/>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9"/>
      <c r="AR589" s="9"/>
      <c r="AS589" s="9"/>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row>
    <row r="590" spans="1:116" ht="12.75" customHeight="1">
      <c r="A590" s="7"/>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9"/>
      <c r="AR590" s="9"/>
      <c r="AS590" s="9"/>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row>
    <row r="591" spans="1:116" ht="12.75" customHeight="1">
      <c r="A591" s="7"/>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9"/>
      <c r="AR591" s="9"/>
      <c r="AS591" s="9"/>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row>
    <row r="592" spans="1:116" ht="12.75" customHeight="1">
      <c r="A592" s="7"/>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9"/>
      <c r="AR592" s="9"/>
      <c r="AS592" s="9"/>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row>
    <row r="593" spans="1:116" ht="12.75" customHeight="1">
      <c r="A593" s="7"/>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9"/>
      <c r="AR593" s="9"/>
      <c r="AS593" s="9"/>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row>
    <row r="594" spans="1:116" ht="12.75" customHeight="1">
      <c r="A594" s="7"/>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9"/>
      <c r="AR594" s="9"/>
      <c r="AS594" s="9"/>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row>
    <row r="595" spans="1:116" ht="12.75" customHeight="1">
      <c r="A595" s="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9"/>
      <c r="AR595" s="9"/>
      <c r="AS595" s="9"/>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row>
    <row r="596" spans="1:116" ht="12.75" customHeight="1">
      <c r="A596" s="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9"/>
      <c r="AR596" s="9"/>
      <c r="AS596" s="9"/>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row>
    <row r="597" spans="1:116" ht="12.75" customHeight="1">
      <c r="A597" s="7"/>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9"/>
      <c r="AR597" s="9"/>
      <c r="AS597" s="9"/>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row>
    <row r="598" spans="1:116" ht="12.75" customHeight="1">
      <c r="A598" s="7"/>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9"/>
      <c r="AR598" s="9"/>
      <c r="AS598" s="9"/>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row>
    <row r="599" spans="1:116" ht="12.75" customHeight="1">
      <c r="A599" s="7"/>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9"/>
      <c r="AR599" s="9"/>
      <c r="AS599" s="9"/>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row>
    <row r="600" spans="1:116" ht="12.75" customHeight="1">
      <c r="A600" s="7"/>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9"/>
      <c r="AR600" s="9"/>
      <c r="AS600" s="9"/>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row>
    <row r="601" spans="1:116" ht="12.75" customHeight="1">
      <c r="A601" s="7"/>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9"/>
      <c r="AR601" s="9"/>
      <c r="AS601" s="9"/>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row>
    <row r="602" spans="1:116" ht="12.75" customHeight="1">
      <c r="A602" s="7"/>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9"/>
      <c r="AR602" s="9"/>
      <c r="AS602" s="9"/>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row>
    <row r="603" spans="1:116" ht="12.75" customHeight="1">
      <c r="A603" s="7"/>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9"/>
      <c r="AR603" s="9"/>
      <c r="AS603" s="9"/>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row>
    <row r="604" spans="1:116" ht="12.75" customHeight="1">
      <c r="A604" s="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9"/>
      <c r="AR604" s="9"/>
      <c r="AS604" s="9"/>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row>
    <row r="605" spans="1:116" ht="12.75" customHeight="1">
      <c r="A605" s="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9"/>
      <c r="AR605" s="9"/>
      <c r="AS605" s="9"/>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row>
    <row r="606" spans="1:116" ht="12.75" customHeight="1">
      <c r="A606" s="7"/>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9"/>
      <c r="AR606" s="9"/>
      <c r="AS606" s="9"/>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row>
    <row r="607" spans="1:116" ht="12.75" customHeight="1">
      <c r="A607" s="7"/>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9"/>
      <c r="AR607" s="9"/>
      <c r="AS607" s="9"/>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row>
    <row r="608" spans="1:116" ht="12.75" customHeight="1">
      <c r="A608" s="7"/>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9"/>
      <c r="AR608" s="9"/>
      <c r="AS608" s="9"/>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row>
    <row r="609" spans="1:116" ht="12.75" customHeight="1">
      <c r="A609" s="7"/>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9"/>
      <c r="AR609" s="9"/>
      <c r="AS609" s="9"/>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row>
    <row r="610" spans="1:116" ht="12.75" customHeight="1">
      <c r="A610" s="7"/>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9"/>
      <c r="AR610" s="9"/>
      <c r="AS610" s="9"/>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row>
    <row r="611" spans="1:116" ht="12.75" customHeight="1">
      <c r="A611" s="7"/>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9"/>
      <c r="AR611" s="9"/>
      <c r="AS611" s="9"/>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row>
    <row r="612" spans="1:116" ht="12.75" customHeight="1">
      <c r="A612" s="7"/>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9"/>
      <c r="AR612" s="9"/>
      <c r="AS612" s="9"/>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row>
    <row r="613" spans="1:116" ht="12.75" customHeight="1">
      <c r="A613" s="7"/>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9"/>
      <c r="AR613" s="9"/>
      <c r="AS613" s="9"/>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row>
    <row r="614" spans="1:116" ht="12.75" customHeight="1">
      <c r="A614" s="7"/>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9"/>
      <c r="AR614" s="9"/>
      <c r="AS614" s="9"/>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row>
    <row r="615" spans="1:116" ht="12.75" customHeight="1">
      <c r="A615" s="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9"/>
      <c r="AR615" s="9"/>
      <c r="AS615" s="9"/>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row>
    <row r="616" spans="1:116" ht="12.75" customHeight="1">
      <c r="A616" s="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9"/>
      <c r="AR616" s="9"/>
      <c r="AS616" s="9"/>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row>
    <row r="617" spans="1:116" ht="12.75" customHeight="1">
      <c r="A617" s="7"/>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9"/>
      <c r="AR617" s="9"/>
      <c r="AS617" s="9"/>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row>
    <row r="618" spans="1:116" ht="12.75" customHeight="1">
      <c r="A618" s="7"/>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9"/>
      <c r="AR618" s="9"/>
      <c r="AS618" s="9"/>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row>
    <row r="619" spans="1:116" ht="12.75" customHeight="1">
      <c r="A619" s="7"/>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9"/>
      <c r="AR619" s="9"/>
      <c r="AS619" s="9"/>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row>
    <row r="620" spans="1:116" ht="12.75" customHeight="1">
      <c r="A620" s="7"/>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9"/>
      <c r="AR620" s="9"/>
      <c r="AS620" s="9"/>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row>
    <row r="621" spans="1:116" ht="12.75" customHeight="1">
      <c r="A621" s="7"/>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9"/>
      <c r="AR621" s="9"/>
      <c r="AS621" s="9"/>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row>
    <row r="622" spans="1:116" ht="12.75" customHeight="1">
      <c r="A622" s="7"/>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9"/>
      <c r="AR622" s="9"/>
      <c r="AS622" s="9"/>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row>
    <row r="623" spans="1:116" ht="12.75" customHeight="1">
      <c r="A623" s="7"/>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9"/>
      <c r="AR623" s="9"/>
      <c r="AS623" s="9"/>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row>
    <row r="624" spans="1:116" ht="12.75" customHeight="1">
      <c r="A624" s="7"/>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9"/>
      <c r="AR624" s="9"/>
      <c r="AS624" s="9"/>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row>
    <row r="625" spans="1:116" ht="12.75" customHeight="1">
      <c r="A625" s="7"/>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9"/>
      <c r="AR625" s="9"/>
      <c r="AS625" s="9"/>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row>
    <row r="626" spans="1:116" ht="12.75" customHeight="1">
      <c r="A626" s="7"/>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9"/>
      <c r="AR626" s="9"/>
      <c r="AS626" s="9"/>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row>
    <row r="627" spans="1:116" ht="12.75" customHeight="1">
      <c r="A627" s="7"/>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9"/>
      <c r="AR627" s="9"/>
      <c r="AS627" s="9"/>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row>
    <row r="628" spans="1:116" ht="12.75" customHeight="1">
      <c r="A628" s="7"/>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9"/>
      <c r="AR628" s="9"/>
      <c r="AS628" s="9"/>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row>
    <row r="629" spans="1:116" ht="12.75" customHeight="1">
      <c r="A629" s="7"/>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9"/>
      <c r="AR629" s="9"/>
      <c r="AS629" s="9"/>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row>
    <row r="630" spans="1:116" ht="12.75" customHeight="1">
      <c r="A630" s="7"/>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9"/>
      <c r="AR630" s="9"/>
      <c r="AS630" s="9"/>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row>
    <row r="631" spans="1:116" ht="12.75" customHeight="1">
      <c r="A631" s="7"/>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9"/>
      <c r="AR631" s="9"/>
      <c r="AS631" s="9"/>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row>
    <row r="632" spans="1:116" ht="12.75" customHeight="1">
      <c r="A632" s="7"/>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9"/>
      <c r="AR632" s="9"/>
      <c r="AS632" s="9"/>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row>
    <row r="633" spans="1:116" ht="12.75" customHeight="1">
      <c r="A633" s="7"/>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9"/>
      <c r="AR633" s="9"/>
      <c r="AS633" s="9"/>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row>
    <row r="634" spans="1:116" ht="12.75" customHeight="1">
      <c r="A634" s="7"/>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9"/>
      <c r="AR634" s="9"/>
      <c r="AS634" s="9"/>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row>
    <row r="635" spans="1:116" ht="12.75" customHeight="1">
      <c r="A635" s="7"/>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9"/>
      <c r="AR635" s="9"/>
      <c r="AS635" s="9"/>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row>
    <row r="636" spans="1:116" ht="12.75" customHeight="1">
      <c r="A636" s="7"/>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9"/>
      <c r="AR636" s="9"/>
      <c r="AS636" s="9"/>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row>
    <row r="637" spans="1:116" ht="12.75" customHeight="1">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9"/>
      <c r="AR637" s="9"/>
      <c r="AS637" s="9"/>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row>
    <row r="638" spans="1:116" ht="12.75" customHeight="1">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9"/>
      <c r="AR638" s="9"/>
      <c r="AS638" s="9"/>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row>
    <row r="639" spans="1:116" ht="12.75" customHeight="1">
      <c r="A639" s="7"/>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9"/>
      <c r="AR639" s="9"/>
      <c r="AS639" s="9"/>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row>
    <row r="640" spans="1:116" ht="12.75" customHeight="1">
      <c r="A640" s="7"/>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9"/>
      <c r="AR640" s="9"/>
      <c r="AS640" s="9"/>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row>
    <row r="641" spans="1:116" ht="12.75" customHeight="1">
      <c r="A641" s="7"/>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9"/>
      <c r="AR641" s="9"/>
      <c r="AS641" s="9"/>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row>
    <row r="642" spans="1:116" ht="12.75" customHeight="1">
      <c r="A642" s="7"/>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9"/>
      <c r="AR642" s="9"/>
      <c r="AS642" s="9"/>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row>
    <row r="643" spans="1:116" ht="12.75" customHeight="1">
      <c r="A643" s="7"/>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9"/>
      <c r="AR643" s="9"/>
      <c r="AS643" s="9"/>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row>
    <row r="644" spans="1:116" ht="12.75" customHeight="1">
      <c r="A644" s="7"/>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9"/>
      <c r="AR644" s="9"/>
      <c r="AS644" s="9"/>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row>
    <row r="645" spans="1:116" ht="12.75" customHeight="1">
      <c r="A645" s="7"/>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9"/>
      <c r="AR645" s="9"/>
      <c r="AS645" s="9"/>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row>
    <row r="646" spans="1:116" ht="12.75" customHeight="1">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9"/>
      <c r="AR646" s="9"/>
      <c r="AS646" s="9"/>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row>
    <row r="647" spans="1:116" ht="12.75" customHeight="1">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9"/>
      <c r="AR647" s="9"/>
      <c r="AS647" s="9"/>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row>
    <row r="648" spans="1:116" ht="12.75" customHeight="1">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9"/>
      <c r="AR648" s="9"/>
      <c r="AS648" s="9"/>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row>
    <row r="649" spans="1:116" ht="12.75" customHeight="1">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9"/>
      <c r="AR649" s="9"/>
      <c r="AS649" s="9"/>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row>
    <row r="650" spans="1:116" ht="12.75" customHeight="1">
      <c r="A650" s="7"/>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9"/>
      <c r="AR650" s="9"/>
      <c r="AS650" s="9"/>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row>
    <row r="651" spans="1:116" ht="12.75" customHeight="1">
      <c r="A651" s="7"/>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9"/>
      <c r="AR651" s="9"/>
      <c r="AS651" s="9"/>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row>
    <row r="652" spans="1:116" ht="12.75" customHeight="1">
      <c r="A652" s="7"/>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9"/>
      <c r="AR652" s="9"/>
      <c r="AS652" s="9"/>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row>
    <row r="653" spans="1:116" ht="12.75" customHeight="1">
      <c r="A653" s="7"/>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9"/>
      <c r="AR653" s="9"/>
      <c r="AS653" s="9"/>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row>
    <row r="654" spans="1:116" ht="12.75" customHeight="1">
      <c r="A654" s="7"/>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9"/>
      <c r="AR654" s="9"/>
      <c r="AS654" s="9"/>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row>
    <row r="655" spans="1:116" ht="12.75" customHeight="1">
      <c r="A655" s="7"/>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9"/>
      <c r="AR655" s="9"/>
      <c r="AS655" s="9"/>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row>
    <row r="656" spans="1:116" ht="12.75" customHeight="1">
      <c r="A656" s="7"/>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9"/>
      <c r="AR656" s="9"/>
      <c r="AS656" s="9"/>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row>
    <row r="657" spans="1:116" ht="12.75" customHeight="1">
      <c r="A657" s="7"/>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9"/>
      <c r="AR657" s="9"/>
      <c r="AS657" s="9"/>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row>
    <row r="658" spans="1:116" ht="12.75" customHeight="1">
      <c r="A658" s="7"/>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9"/>
      <c r="AR658" s="9"/>
      <c r="AS658" s="9"/>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row>
    <row r="659" spans="1:116" ht="12.75" customHeight="1">
      <c r="A659" s="7"/>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9"/>
      <c r="AR659" s="9"/>
      <c r="AS659" s="9"/>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row>
    <row r="660" spans="1:116" ht="12.75" customHeight="1">
      <c r="A660" s="7"/>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9"/>
      <c r="AR660" s="9"/>
      <c r="AS660" s="9"/>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row>
    <row r="661" spans="1:116" ht="12.75" customHeight="1">
      <c r="A661" s="7"/>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9"/>
      <c r="AR661" s="9"/>
      <c r="AS661" s="9"/>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row>
    <row r="662" spans="1:116" ht="12.75" customHeight="1">
      <c r="A662" s="7"/>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9"/>
      <c r="AR662" s="9"/>
      <c r="AS662" s="9"/>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row>
    <row r="663" spans="1:116" ht="12.75" customHeight="1">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9"/>
      <c r="AR663" s="9"/>
      <c r="AS663" s="9"/>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row>
    <row r="664" spans="1:116" ht="12.75" customHeight="1">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9"/>
      <c r="AR664" s="9"/>
      <c r="AS664" s="9"/>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row>
    <row r="665" spans="1:116" ht="12.75" customHeight="1">
      <c r="A665" s="7"/>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9"/>
      <c r="AR665" s="9"/>
      <c r="AS665" s="9"/>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row>
    <row r="666" spans="1:116" ht="12.75" customHeight="1">
      <c r="A666" s="7"/>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9"/>
      <c r="AR666" s="9"/>
      <c r="AS666" s="9"/>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row>
    <row r="667" spans="1:116" ht="12.75" customHeight="1">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9"/>
      <c r="AR667" s="9"/>
      <c r="AS667" s="9"/>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row>
    <row r="668" spans="1:116" ht="12.75" customHeight="1">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9"/>
      <c r="AR668" s="9"/>
      <c r="AS668" s="9"/>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row>
    <row r="669" spans="1:116" ht="12.75" customHeight="1">
      <c r="A669" s="7"/>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9"/>
      <c r="AR669" s="9"/>
      <c r="AS669" s="9"/>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row>
    <row r="670" spans="1:116" ht="12.75" customHeight="1">
      <c r="A670" s="7"/>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9"/>
      <c r="AR670" s="9"/>
      <c r="AS670" s="9"/>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row>
    <row r="671" spans="1:116" ht="12.75" customHeight="1">
      <c r="A671" s="7"/>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9"/>
      <c r="AR671" s="9"/>
      <c r="AS671" s="9"/>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row>
    <row r="672" spans="1:116" ht="12.75" customHeight="1">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9"/>
      <c r="AR672" s="9"/>
      <c r="AS672" s="9"/>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row>
    <row r="673" spans="1:116" ht="12.75" customHeight="1">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9"/>
      <c r="AR673" s="9"/>
      <c r="AS673" s="9"/>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row>
    <row r="674" spans="1:116" ht="12.75" customHeight="1">
      <c r="A674" s="7"/>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9"/>
      <c r="AR674" s="9"/>
      <c r="AS674" s="9"/>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row>
    <row r="675" spans="1:116" ht="12.75" customHeight="1">
      <c r="A675" s="7"/>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9"/>
      <c r="AR675" s="9"/>
      <c r="AS675" s="9"/>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row>
    <row r="676" spans="1:116" ht="12.75" customHeight="1">
      <c r="A676" s="7"/>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9"/>
      <c r="AR676" s="9"/>
      <c r="AS676" s="9"/>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row>
    <row r="677" spans="1:116" ht="12.75" customHeight="1">
      <c r="A677" s="7"/>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9"/>
      <c r="AR677" s="9"/>
      <c r="AS677" s="9"/>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row>
    <row r="678" spans="1:116" ht="12.75" customHeight="1">
      <c r="A678" s="7"/>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9"/>
      <c r="AR678" s="9"/>
      <c r="AS678" s="9"/>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row>
    <row r="679" spans="1:116" ht="12.75" customHeight="1">
      <c r="A679" s="7"/>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9"/>
      <c r="AR679" s="9"/>
      <c r="AS679" s="9"/>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row>
    <row r="680" spans="1:116" ht="12.75" customHeight="1">
      <c r="A680" s="7"/>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9"/>
      <c r="AR680" s="9"/>
      <c r="AS680" s="9"/>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row>
    <row r="681" spans="1:116" ht="12.75" customHeight="1">
      <c r="A681" s="7"/>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9"/>
      <c r="AR681" s="9"/>
      <c r="AS681" s="9"/>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row>
    <row r="682" spans="1:116" ht="12.75" customHeight="1">
      <c r="A682" s="7"/>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9"/>
      <c r="AR682" s="9"/>
      <c r="AS682" s="9"/>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row>
    <row r="683" spans="1:116" ht="12.75" customHeight="1">
      <c r="A683" s="7"/>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9"/>
      <c r="AR683" s="9"/>
      <c r="AS683" s="9"/>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row>
    <row r="684" spans="1:116" ht="12.75" customHeight="1">
      <c r="A684" s="7"/>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9"/>
      <c r="AR684" s="9"/>
      <c r="AS684" s="9"/>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row>
    <row r="685" spans="1:116" ht="12.75" customHeight="1">
      <c r="A685" s="7"/>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9"/>
      <c r="AR685" s="9"/>
      <c r="AS685" s="9"/>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row>
    <row r="686" spans="1:116" ht="12.75" customHeight="1">
      <c r="A686" s="7"/>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9"/>
      <c r="AR686" s="9"/>
      <c r="AS686" s="9"/>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row>
    <row r="687" spans="1:116" ht="12.75" customHeight="1">
      <c r="A687" s="7"/>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9"/>
      <c r="AR687" s="9"/>
      <c r="AS687" s="9"/>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row>
    <row r="688" spans="1:116" ht="12.75" customHeight="1">
      <c r="A688" s="7"/>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9"/>
      <c r="AR688" s="9"/>
      <c r="AS688" s="9"/>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row>
    <row r="689" spans="1:116" ht="12.75" customHeight="1">
      <c r="A689" s="7"/>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9"/>
      <c r="AR689" s="9"/>
      <c r="AS689" s="9"/>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row>
    <row r="690" spans="1:116" ht="12.75" customHeight="1">
      <c r="A690" s="7"/>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9"/>
      <c r="AR690" s="9"/>
      <c r="AS690" s="9"/>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row>
    <row r="691" spans="1:116" ht="12.75" customHeight="1">
      <c r="A691" s="7"/>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9"/>
      <c r="AR691" s="9"/>
      <c r="AS691" s="9"/>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row>
    <row r="692" spans="1:116" ht="12.75" customHeight="1">
      <c r="A692" s="7"/>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9"/>
      <c r="AR692" s="9"/>
      <c r="AS692" s="9"/>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row>
    <row r="693" spans="1:116" ht="12.75" customHeight="1">
      <c r="A693" s="7"/>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9"/>
      <c r="AR693" s="9"/>
      <c r="AS693" s="9"/>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row>
    <row r="694" spans="1:116" ht="12.75" customHeight="1">
      <c r="A694" s="7"/>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9"/>
      <c r="AR694" s="9"/>
      <c r="AS694" s="9"/>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row>
    <row r="695" spans="1:116" ht="12.75" customHeight="1">
      <c r="A695" s="7"/>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9"/>
      <c r="AR695" s="9"/>
      <c r="AS695" s="9"/>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row>
    <row r="696" spans="1:116" ht="12.75" customHeight="1">
      <c r="A696" s="7"/>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9"/>
      <c r="AR696" s="9"/>
      <c r="AS696" s="9"/>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row>
    <row r="697" spans="1:116" ht="12.75" customHeight="1">
      <c r="A697" s="7"/>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9"/>
      <c r="AR697" s="9"/>
      <c r="AS697" s="9"/>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row>
    <row r="698" spans="1:116" ht="12.75" customHeight="1">
      <c r="A698" s="7"/>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9"/>
      <c r="AR698" s="9"/>
      <c r="AS698" s="9"/>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row>
    <row r="699" spans="1:116" ht="12.75" customHeight="1">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9"/>
      <c r="AR699" s="9"/>
      <c r="AS699" s="9"/>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row>
    <row r="700" spans="1:116" ht="12.75" customHeight="1">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9"/>
      <c r="AR700" s="9"/>
      <c r="AS700" s="9"/>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row>
    <row r="701" spans="1:116" ht="12.75" customHeight="1">
      <c r="A701" s="7"/>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9"/>
      <c r="AR701" s="9"/>
      <c r="AS701" s="9"/>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row>
    <row r="702" spans="1:116" ht="12.75" customHeight="1">
      <c r="A702" s="7"/>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9"/>
      <c r="AR702" s="9"/>
      <c r="AS702" s="9"/>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row>
    <row r="703" spans="1:116" ht="12.75" customHeight="1">
      <c r="A703" s="7"/>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9"/>
      <c r="AR703" s="9"/>
      <c r="AS703" s="9"/>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row>
    <row r="704" spans="1:116" ht="12.75" customHeight="1">
      <c r="A704" s="7"/>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9"/>
      <c r="AR704" s="9"/>
      <c r="AS704" s="9"/>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row>
    <row r="705" spans="1:116" ht="12.75" customHeight="1">
      <c r="A705" s="7"/>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9"/>
      <c r="AR705" s="9"/>
      <c r="AS705" s="9"/>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row>
    <row r="706" spans="1:116" ht="12.75" customHeight="1">
      <c r="A706" s="7"/>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9"/>
      <c r="AR706" s="9"/>
      <c r="AS706" s="9"/>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row>
    <row r="707" spans="1:116" ht="12.75" customHeight="1">
      <c r="A707" s="7"/>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9"/>
      <c r="AR707" s="9"/>
      <c r="AS707" s="9"/>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row>
    <row r="708" spans="1:116" ht="12.75" customHeight="1">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9"/>
      <c r="AR708" s="9"/>
      <c r="AS708" s="9"/>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row>
    <row r="709" spans="1:116" ht="12.75" customHeight="1">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9"/>
      <c r="AR709" s="9"/>
      <c r="AS709" s="9"/>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row>
    <row r="710" spans="1:116" ht="12.75" customHeight="1">
      <c r="A710" s="7"/>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9"/>
      <c r="AR710" s="9"/>
      <c r="AS710" s="9"/>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row>
    <row r="711" spans="1:116" ht="12.75" customHeight="1">
      <c r="A711" s="7"/>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9"/>
      <c r="AR711" s="9"/>
      <c r="AS711" s="9"/>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row>
    <row r="712" spans="1:116" ht="12.75" customHeight="1">
      <c r="A712" s="7"/>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9"/>
      <c r="AR712" s="9"/>
      <c r="AS712" s="9"/>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row>
    <row r="713" spans="1:116" ht="12.75" customHeight="1">
      <c r="A713" s="7"/>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9"/>
      <c r="AR713" s="9"/>
      <c r="AS713" s="9"/>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row>
    <row r="714" spans="1:116" ht="12.75" customHeight="1">
      <c r="A714" s="7"/>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9"/>
      <c r="AR714" s="9"/>
      <c r="AS714" s="9"/>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row>
    <row r="715" spans="1:116" ht="12.75" customHeight="1">
      <c r="A715" s="7"/>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9"/>
      <c r="AR715" s="9"/>
      <c r="AS715" s="9"/>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row>
    <row r="716" spans="1:116" ht="12.75" customHeight="1">
      <c r="A716" s="7"/>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9"/>
      <c r="AR716" s="9"/>
      <c r="AS716" s="9"/>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row>
    <row r="717" spans="1:116" ht="12.75" customHeight="1">
      <c r="A717" s="7"/>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9"/>
      <c r="AR717" s="9"/>
      <c r="AS717" s="9"/>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row>
    <row r="718" spans="1:116" ht="12.75" customHeight="1">
      <c r="A718" s="7"/>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9"/>
      <c r="AR718" s="9"/>
      <c r="AS718" s="9"/>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row>
    <row r="719" spans="1:116" ht="12.75" customHeight="1">
      <c r="A719" s="7"/>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9"/>
      <c r="AR719" s="9"/>
      <c r="AS719" s="9"/>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row>
    <row r="720" spans="1:116" ht="12.75" customHeight="1">
      <c r="A720" s="7"/>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9"/>
      <c r="AR720" s="9"/>
      <c r="AS720" s="9"/>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row>
    <row r="721" spans="1:116" ht="12.75" customHeight="1">
      <c r="A721" s="7"/>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9"/>
      <c r="AR721" s="9"/>
      <c r="AS721" s="9"/>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row>
    <row r="722" spans="1:116" ht="12.75" customHeight="1">
      <c r="A722" s="7"/>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9"/>
      <c r="AR722" s="9"/>
      <c r="AS722" s="9"/>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row>
    <row r="723" spans="1:116" ht="12.75" customHeight="1">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9"/>
      <c r="AR723" s="9"/>
      <c r="AS723" s="9"/>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row>
    <row r="724" spans="1:116" ht="12.75" customHeight="1">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9"/>
      <c r="AR724" s="9"/>
      <c r="AS724" s="9"/>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row>
    <row r="725" spans="1:116" ht="12.75" customHeight="1">
      <c r="A725" s="7"/>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9"/>
      <c r="AR725" s="9"/>
      <c r="AS725" s="9"/>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row>
    <row r="726" spans="1:116" ht="12.75" customHeight="1">
      <c r="A726" s="7"/>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9"/>
      <c r="AR726" s="9"/>
      <c r="AS726" s="9"/>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row>
    <row r="727" spans="1:116" ht="12.75" customHeight="1">
      <c r="A727" s="7"/>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9"/>
      <c r="AR727" s="9"/>
      <c r="AS727" s="9"/>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row>
    <row r="728" spans="1:116" ht="12.75" customHeight="1">
      <c r="A728" s="7"/>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9"/>
      <c r="AR728" s="9"/>
      <c r="AS728" s="9"/>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row>
    <row r="729" spans="1:116" ht="12.75" customHeight="1">
      <c r="A729" s="7"/>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9"/>
      <c r="AR729" s="9"/>
      <c r="AS729" s="9"/>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row>
    <row r="730" spans="1:116" ht="12.75" customHeight="1">
      <c r="A730" s="7"/>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9"/>
      <c r="AR730" s="9"/>
      <c r="AS730" s="9"/>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row>
    <row r="731" spans="1:116" ht="12.75" customHeight="1">
      <c r="A731" s="7"/>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9"/>
      <c r="AR731" s="9"/>
      <c r="AS731" s="9"/>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row>
    <row r="732" spans="1:116" ht="12.75" customHeight="1">
      <c r="A732" s="7"/>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9"/>
      <c r="AR732" s="9"/>
      <c r="AS732" s="9"/>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row>
    <row r="733" spans="1:116" ht="12.75" customHeight="1">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9"/>
      <c r="AR733" s="9"/>
      <c r="AS733" s="9"/>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row>
    <row r="734" spans="1:116" ht="12.75" customHeight="1">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9"/>
      <c r="AR734" s="9"/>
      <c r="AS734" s="9"/>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row>
    <row r="735" spans="1:116" ht="12.75" customHeight="1">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9"/>
      <c r="AR735" s="9"/>
      <c r="AS735" s="9"/>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row>
    <row r="736" spans="1:116" ht="12.75" customHeight="1">
      <c r="A736" s="7"/>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9"/>
      <c r="AR736" s="9"/>
      <c r="AS736" s="9"/>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row>
    <row r="737" spans="1:116" ht="12.75" customHeight="1">
      <c r="A737" s="7"/>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9"/>
      <c r="AR737" s="9"/>
      <c r="AS737" s="9"/>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row>
    <row r="738" spans="1:116" ht="12.75" customHeight="1">
      <c r="A738" s="7"/>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9"/>
      <c r="AR738" s="9"/>
      <c r="AS738" s="9"/>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row>
    <row r="739" spans="1:116" ht="12.75" customHeight="1">
      <c r="A739" s="7"/>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9"/>
      <c r="AR739" s="9"/>
      <c r="AS739" s="9"/>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row>
    <row r="740" spans="1:116" ht="12.75" customHeight="1">
      <c r="A740" s="7"/>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9"/>
      <c r="AR740" s="9"/>
      <c r="AS740" s="9"/>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row>
    <row r="741" spans="1:116" ht="12.75" customHeight="1">
      <c r="A741" s="7"/>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9"/>
      <c r="AR741" s="9"/>
      <c r="AS741" s="9"/>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row>
    <row r="742" spans="1:116" ht="12.75" customHeight="1">
      <c r="A742" s="7"/>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9"/>
      <c r="AR742" s="9"/>
      <c r="AS742" s="9"/>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row>
    <row r="743" spans="1:116" ht="12.75" customHeight="1">
      <c r="A743" s="7"/>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9"/>
      <c r="AR743" s="9"/>
      <c r="AS743" s="9"/>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row>
    <row r="744" spans="1:116" ht="12.75" customHeight="1">
      <c r="A744" s="7"/>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9"/>
      <c r="AR744" s="9"/>
      <c r="AS744" s="9"/>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row>
    <row r="745" spans="1:116" ht="12.75" customHeight="1">
      <c r="A745" s="7"/>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9"/>
      <c r="AR745" s="9"/>
      <c r="AS745" s="9"/>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row>
    <row r="746" spans="1:116" ht="12.75" customHeight="1">
      <c r="A746" s="7"/>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9"/>
      <c r="AR746" s="9"/>
      <c r="AS746" s="9"/>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row>
    <row r="747" spans="1:116" ht="12.75" customHeight="1">
      <c r="A747" s="7"/>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9"/>
      <c r="AR747" s="9"/>
      <c r="AS747" s="9"/>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row>
    <row r="748" spans="1:116" ht="12.75" customHeight="1">
      <c r="A748" s="7"/>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9"/>
      <c r="AR748" s="9"/>
      <c r="AS748" s="9"/>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row>
    <row r="749" spans="1:116" ht="12.75" customHeight="1">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9"/>
      <c r="AR749" s="9"/>
      <c r="AS749" s="9"/>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row>
    <row r="750" spans="1:116" ht="12.75" customHeight="1">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9"/>
      <c r="AR750" s="9"/>
      <c r="AS750" s="9"/>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row>
    <row r="751" spans="1:116" ht="12.75" customHeight="1">
      <c r="A751" s="7"/>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9"/>
      <c r="AR751" s="9"/>
      <c r="AS751" s="9"/>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row>
    <row r="752" spans="1:116" ht="12.75" customHeight="1">
      <c r="A752" s="7"/>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9"/>
      <c r="AR752" s="9"/>
      <c r="AS752" s="9"/>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row>
    <row r="753" spans="1:116" ht="12.75" customHeight="1">
      <c r="A753" s="7"/>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9"/>
      <c r="AR753" s="9"/>
      <c r="AS753" s="9"/>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row>
    <row r="754" spans="1:116" ht="12.75" customHeight="1">
      <c r="A754" s="7"/>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9"/>
      <c r="AR754" s="9"/>
      <c r="AS754" s="9"/>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row>
    <row r="755" spans="1:116" ht="12.75" customHeight="1">
      <c r="A755" s="7"/>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9"/>
      <c r="AR755" s="9"/>
      <c r="AS755" s="9"/>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row>
    <row r="756" spans="1:116" ht="12.75" customHeight="1">
      <c r="A756" s="7"/>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9"/>
      <c r="AR756" s="9"/>
      <c r="AS756" s="9"/>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row>
    <row r="757" spans="1:116" ht="12.75" customHeight="1">
      <c r="A757" s="7"/>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9"/>
      <c r="AR757" s="9"/>
      <c r="AS757" s="9"/>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row>
    <row r="758" spans="1:116" ht="12.75" customHeight="1">
      <c r="A758" s="7"/>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9"/>
      <c r="AR758" s="9"/>
      <c r="AS758" s="9"/>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row>
    <row r="759" spans="1:116" ht="12.75" customHeight="1">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9"/>
      <c r="AR759" s="9"/>
      <c r="AS759" s="9"/>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row>
    <row r="760" spans="1:116" ht="12.75" customHeight="1">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9"/>
      <c r="AR760" s="9"/>
      <c r="AS760" s="9"/>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row>
    <row r="761" spans="1:116" ht="12.75" customHeight="1">
      <c r="A761" s="7"/>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9"/>
      <c r="AR761" s="9"/>
      <c r="AS761" s="9"/>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row>
    <row r="762" spans="1:116" ht="12.75" customHeight="1">
      <c r="A762" s="7"/>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9"/>
      <c r="AR762" s="9"/>
      <c r="AS762" s="9"/>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row>
    <row r="763" spans="1:116" ht="12.75" customHeight="1">
      <c r="A763" s="7"/>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9"/>
      <c r="AR763" s="9"/>
      <c r="AS763" s="9"/>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row>
    <row r="764" spans="1:116" ht="12.75" customHeight="1">
      <c r="A764" s="7"/>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9"/>
      <c r="AR764" s="9"/>
      <c r="AS764" s="9"/>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row>
    <row r="765" spans="1:116" ht="12.75" customHeight="1">
      <c r="A765" s="7"/>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9"/>
      <c r="AR765" s="9"/>
      <c r="AS765" s="9"/>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row>
    <row r="766" spans="1:116" ht="12.75" customHeight="1">
      <c r="A766" s="7"/>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9"/>
      <c r="AR766" s="9"/>
      <c r="AS766" s="9"/>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row>
    <row r="767" spans="1:116" ht="12.75" customHeight="1">
      <c r="A767" s="7"/>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9"/>
      <c r="AR767" s="9"/>
      <c r="AS767" s="9"/>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row>
    <row r="768" spans="1:116" ht="12.75" customHeight="1">
      <c r="A768" s="7"/>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9"/>
      <c r="AR768" s="9"/>
      <c r="AS768" s="9"/>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row>
    <row r="769" spans="1:116" ht="12.75" customHeight="1">
      <c r="A769" s="7"/>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9"/>
      <c r="AR769" s="9"/>
      <c r="AS769" s="9"/>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row>
    <row r="770" spans="1:116" ht="12.75" customHeight="1">
      <c r="A770" s="7"/>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9"/>
      <c r="AR770" s="9"/>
      <c r="AS770" s="9"/>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row>
    <row r="771" spans="1:116" ht="12.75" customHeight="1">
      <c r="A771" s="7"/>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9"/>
      <c r="AR771" s="9"/>
      <c r="AS771" s="9"/>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row>
    <row r="772" spans="1:116" ht="12.75" customHeight="1">
      <c r="A772" s="7"/>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9"/>
      <c r="AR772" s="9"/>
      <c r="AS772" s="9"/>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row>
    <row r="773" spans="1:116" ht="12.75" customHeight="1">
      <c r="A773" s="7"/>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9"/>
      <c r="AR773" s="9"/>
      <c r="AS773" s="9"/>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row>
    <row r="774" spans="1:116" ht="12.75" customHeight="1">
      <c r="A774" s="7"/>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9"/>
      <c r="AR774" s="9"/>
      <c r="AS774" s="9"/>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row>
    <row r="775" spans="1:116" ht="12.75" customHeight="1">
      <c r="A775" s="7"/>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9"/>
      <c r="AR775" s="9"/>
      <c r="AS775" s="9"/>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row>
    <row r="776" spans="1:116" ht="12.75" customHeight="1">
      <c r="A776" s="7"/>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9"/>
      <c r="AR776" s="9"/>
      <c r="AS776" s="9"/>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row>
    <row r="777" spans="1:116" ht="12.75" customHeight="1">
      <c r="A777" s="7"/>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9"/>
      <c r="AR777" s="9"/>
      <c r="AS777" s="9"/>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row>
    <row r="778" spans="1:116" ht="12.75" customHeight="1">
      <c r="A778" s="7"/>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9"/>
      <c r="AR778" s="9"/>
      <c r="AS778" s="9"/>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row>
    <row r="779" spans="1:116" ht="12.75" customHeight="1">
      <c r="A779" s="7"/>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9"/>
      <c r="AR779" s="9"/>
      <c r="AS779" s="9"/>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row>
    <row r="780" spans="1:116" ht="12.75" customHeight="1">
      <c r="A780" s="7"/>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9"/>
      <c r="AR780" s="9"/>
      <c r="AS780" s="9"/>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row>
    <row r="781" spans="1:116" ht="12.75" customHeight="1">
      <c r="A781" s="7"/>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9"/>
      <c r="AR781" s="9"/>
      <c r="AS781" s="9"/>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row>
    <row r="782" spans="1:116" ht="12.75" customHeight="1">
      <c r="A782" s="7"/>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9"/>
      <c r="AR782" s="9"/>
      <c r="AS782" s="9"/>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row>
    <row r="783" spans="1:116" ht="12.75" customHeight="1">
      <c r="A783" s="7"/>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9"/>
      <c r="AR783" s="9"/>
      <c r="AS783" s="9"/>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row>
    <row r="784" spans="1:116" ht="12.75" customHeight="1">
      <c r="A784" s="7"/>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9"/>
      <c r="AR784" s="9"/>
      <c r="AS784" s="9"/>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row>
    <row r="785" spans="1:116" ht="12.75" customHeight="1">
      <c r="A785" s="7"/>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9"/>
      <c r="AR785" s="9"/>
      <c r="AS785" s="9"/>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row>
    <row r="786" spans="1:116" ht="12.75" customHeight="1">
      <c r="A786" s="7"/>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9"/>
      <c r="AR786" s="9"/>
      <c r="AS786" s="9"/>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row>
    <row r="787" spans="1:116" ht="12.75" customHeight="1">
      <c r="A787" s="7"/>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9"/>
      <c r="AR787" s="9"/>
      <c r="AS787" s="9"/>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row>
    <row r="788" spans="1:116" ht="12.75" customHeight="1">
      <c r="A788" s="7"/>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9"/>
      <c r="AR788" s="9"/>
      <c r="AS788" s="9"/>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row>
    <row r="789" spans="1:116" ht="12.75" customHeight="1">
      <c r="A789" s="7"/>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9"/>
      <c r="AR789" s="9"/>
      <c r="AS789" s="9"/>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row>
    <row r="790" spans="1:116" ht="12.75" customHeight="1">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9"/>
      <c r="AR790" s="9"/>
      <c r="AS790" s="9"/>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row>
    <row r="791" spans="1:116" ht="12.75" customHeight="1">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9"/>
      <c r="AR791" s="9"/>
      <c r="AS791" s="9"/>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row>
    <row r="792" spans="1:116" ht="12.75" customHeight="1">
      <c r="A792" s="7"/>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9"/>
      <c r="AR792" s="9"/>
      <c r="AS792" s="9"/>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row>
    <row r="793" spans="1:116" ht="12.75" customHeight="1">
      <c r="A793" s="7"/>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9"/>
      <c r="AR793" s="9"/>
      <c r="AS793" s="9"/>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row>
    <row r="794" spans="1:116" ht="12.75" customHeight="1">
      <c r="A794" s="7"/>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9"/>
      <c r="AR794" s="9"/>
      <c r="AS794" s="9"/>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row>
    <row r="795" spans="1:116" ht="12.75" customHeight="1">
      <c r="A795" s="7"/>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9"/>
      <c r="AR795" s="9"/>
      <c r="AS795" s="9"/>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row>
    <row r="796" spans="1:116" ht="12.75" customHeight="1">
      <c r="A796" s="7"/>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9"/>
      <c r="AR796" s="9"/>
      <c r="AS796" s="9"/>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row>
    <row r="797" spans="1:116" ht="12.75" customHeight="1">
      <c r="A797" s="7"/>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9"/>
      <c r="AR797" s="9"/>
      <c r="AS797" s="9"/>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row>
    <row r="798" spans="1:116" ht="12.75" customHeight="1">
      <c r="A798" s="7"/>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9"/>
      <c r="AR798" s="9"/>
      <c r="AS798" s="9"/>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row>
    <row r="799" spans="1:116" ht="12.75" customHeight="1">
      <c r="A799" s="7"/>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9"/>
      <c r="AR799" s="9"/>
      <c r="AS799" s="9"/>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row>
    <row r="800" spans="1:116" ht="12.75" customHeight="1">
      <c r="A800" s="7"/>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9"/>
      <c r="AR800" s="9"/>
      <c r="AS800" s="9"/>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row>
    <row r="801" spans="1:116" ht="12.75" customHeight="1">
      <c r="A801" s="7"/>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9"/>
      <c r="AR801" s="9"/>
      <c r="AS801" s="9"/>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row>
    <row r="802" spans="1:116" ht="12.75" customHeight="1">
      <c r="A802" s="7"/>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9"/>
      <c r="AR802" s="9"/>
      <c r="AS802" s="9"/>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row>
    <row r="803" spans="1:116" ht="12.75" customHeight="1">
      <c r="A803" s="7"/>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9"/>
      <c r="AR803" s="9"/>
      <c r="AS803" s="9"/>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row>
    <row r="804" spans="1:116" ht="12.75" customHeight="1">
      <c r="A804" s="7"/>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9"/>
      <c r="AR804" s="9"/>
      <c r="AS804" s="9"/>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row>
    <row r="805" spans="1:116" ht="12.75" customHeight="1">
      <c r="A805" s="7"/>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9"/>
      <c r="AR805" s="9"/>
      <c r="AS805" s="9"/>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row>
    <row r="806" spans="1:116" ht="12.75" customHeight="1">
      <c r="A806" s="7"/>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9"/>
      <c r="AR806" s="9"/>
      <c r="AS806" s="9"/>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row>
    <row r="807" spans="1:116" ht="12.75" customHeight="1">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9"/>
      <c r="AR807" s="9"/>
      <c r="AS807" s="9"/>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row>
    <row r="808" spans="1:116" ht="12.75" customHeight="1">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9"/>
      <c r="AR808" s="9"/>
      <c r="AS808" s="9"/>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row>
    <row r="809" spans="1:116" ht="12.75" customHeight="1">
      <c r="A809" s="7"/>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9"/>
      <c r="AR809" s="9"/>
      <c r="AS809" s="9"/>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row>
    <row r="810" spans="1:116" ht="12.75" customHeight="1">
      <c r="A810" s="7"/>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9"/>
      <c r="AR810" s="9"/>
      <c r="AS810" s="9"/>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row>
    <row r="811" spans="1:116" ht="12.75" customHeight="1">
      <c r="A811" s="7"/>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9"/>
      <c r="AR811" s="9"/>
      <c r="AS811" s="9"/>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row>
    <row r="812" spans="1:116" ht="12.75" customHeight="1">
      <c r="A812" s="7"/>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9"/>
      <c r="AR812" s="9"/>
      <c r="AS812" s="9"/>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row>
    <row r="813" spans="1:116" ht="12.75" customHeight="1">
      <c r="A813" s="7"/>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9"/>
      <c r="AR813" s="9"/>
      <c r="AS813" s="9"/>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row>
    <row r="814" spans="1:116" ht="12.75" customHeight="1">
      <c r="A814" s="7"/>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9"/>
      <c r="AR814" s="9"/>
      <c r="AS814" s="9"/>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row>
    <row r="815" spans="1:116" ht="12.75" customHeight="1">
      <c r="A815" s="7"/>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9"/>
      <c r="AR815" s="9"/>
      <c r="AS815" s="9"/>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row>
    <row r="816" spans="1:116" ht="12.75" customHeight="1">
      <c r="A816" s="7"/>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9"/>
      <c r="AR816" s="9"/>
      <c r="AS816" s="9"/>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row>
    <row r="817" spans="1:116" ht="12.75" customHeight="1">
      <c r="A817" s="7"/>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9"/>
      <c r="AR817" s="9"/>
      <c r="AS817" s="9"/>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row>
    <row r="818" spans="1:116" ht="12.75" customHeight="1">
      <c r="A818" s="7"/>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9"/>
      <c r="AR818" s="9"/>
      <c r="AS818" s="9"/>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row>
    <row r="819" spans="1:116" ht="12.75" customHeight="1">
      <c r="A819" s="7"/>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9"/>
      <c r="AR819" s="9"/>
      <c r="AS819" s="9"/>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row>
    <row r="820" spans="1:116" ht="12.75" customHeight="1">
      <c r="A820" s="7"/>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9"/>
      <c r="AR820" s="9"/>
      <c r="AS820" s="9"/>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row>
    <row r="821" spans="1:116" ht="12.75" customHeight="1">
      <c r="A821" s="7"/>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9"/>
      <c r="AR821" s="9"/>
      <c r="AS821" s="9"/>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row>
    <row r="822" spans="1:116" ht="12.75" customHeight="1">
      <c r="A822" s="7"/>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9"/>
      <c r="AR822" s="9"/>
      <c r="AS822" s="9"/>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row>
    <row r="823" spans="1:116" ht="12.75" customHeight="1">
      <c r="A823" s="7"/>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9"/>
      <c r="AR823" s="9"/>
      <c r="AS823" s="9"/>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row>
    <row r="824" spans="1:116" ht="12.75" customHeight="1">
      <c r="A824" s="7"/>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9"/>
      <c r="AR824" s="9"/>
      <c r="AS824" s="9"/>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row>
    <row r="825" spans="1:116" ht="12.75" customHeight="1">
      <c r="A825" s="7"/>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9"/>
      <c r="AR825" s="9"/>
      <c r="AS825" s="9"/>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row>
    <row r="826" spans="1:116" ht="12.75" customHeight="1">
      <c r="A826" s="7"/>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9"/>
      <c r="AR826" s="9"/>
      <c r="AS826" s="9"/>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row>
    <row r="827" spans="1:116" ht="12.75" customHeight="1">
      <c r="A827" s="7"/>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9"/>
      <c r="AR827" s="9"/>
      <c r="AS827" s="9"/>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row>
    <row r="828" spans="1:116" ht="12.75" customHeight="1">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9"/>
      <c r="AR828" s="9"/>
      <c r="AS828" s="9"/>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row>
    <row r="829" spans="1:116" ht="12.75" customHeight="1">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9"/>
      <c r="AR829" s="9"/>
      <c r="AS829" s="9"/>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row>
    <row r="830" spans="1:116" ht="12.75" customHeight="1">
      <c r="A830" s="7"/>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9"/>
      <c r="AR830" s="9"/>
      <c r="AS830" s="9"/>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row>
    <row r="831" spans="1:116" ht="12.75" customHeight="1">
      <c r="A831" s="7"/>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9"/>
      <c r="AR831" s="9"/>
      <c r="AS831" s="9"/>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row>
    <row r="832" spans="1:116" ht="12.75" customHeight="1">
      <c r="A832" s="7"/>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9"/>
      <c r="AR832" s="9"/>
      <c r="AS832" s="9"/>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row>
    <row r="833" spans="1:116" ht="12.75" customHeight="1">
      <c r="A833" s="7"/>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9"/>
      <c r="AR833" s="9"/>
      <c r="AS833" s="9"/>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row>
    <row r="834" spans="1:116" ht="12.75" customHeight="1">
      <c r="A834" s="7"/>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9"/>
      <c r="AR834" s="9"/>
      <c r="AS834" s="9"/>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row>
    <row r="835" spans="1:116" ht="12.75" customHeight="1">
      <c r="A835" s="7"/>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9"/>
      <c r="AR835" s="9"/>
      <c r="AS835" s="9"/>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row>
    <row r="836" spans="1:116" ht="12.75" customHeight="1">
      <c r="A836" s="7"/>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9"/>
      <c r="AR836" s="9"/>
      <c r="AS836" s="9"/>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row>
    <row r="837" spans="1:116" ht="12.75" customHeight="1">
      <c r="A837" s="7"/>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9"/>
      <c r="AR837" s="9"/>
      <c r="AS837" s="9"/>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row>
    <row r="838" spans="1:116" ht="12.75" customHeight="1">
      <c r="A838" s="7"/>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9"/>
      <c r="AR838" s="9"/>
      <c r="AS838" s="9"/>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row>
    <row r="839" spans="1:116" ht="12.75" customHeight="1">
      <c r="A839" s="7"/>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9"/>
      <c r="AR839" s="9"/>
      <c r="AS839" s="9"/>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row>
    <row r="840" spans="1:116" ht="12.75" customHeight="1">
      <c r="A840" s="7"/>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9"/>
      <c r="AR840" s="9"/>
      <c r="AS840" s="9"/>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row>
    <row r="841" spans="1:116" ht="12.75" customHeight="1">
      <c r="A841" s="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9"/>
      <c r="AR841" s="9"/>
      <c r="AS841" s="9"/>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row>
    <row r="842" spans="1:116" ht="12.75" customHeight="1">
      <c r="A842" s="7"/>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9"/>
      <c r="AR842" s="9"/>
      <c r="AS842" s="9"/>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row>
    <row r="843" spans="1:116" ht="12.75" customHeight="1">
      <c r="A843" s="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9"/>
      <c r="AR843" s="9"/>
      <c r="AS843" s="9"/>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row>
    <row r="844" spans="1:116" ht="12.75" customHeight="1">
      <c r="A844" s="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9"/>
      <c r="AR844" s="9"/>
      <c r="AS844" s="9"/>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row>
    <row r="845" spans="1:116" ht="12.75" customHeight="1">
      <c r="A845" s="7"/>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9"/>
      <c r="AR845" s="9"/>
      <c r="AS845" s="9"/>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row>
    <row r="846" spans="1:116" ht="12.75" customHeight="1">
      <c r="A846" s="7"/>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9"/>
      <c r="AR846" s="9"/>
      <c r="AS846" s="9"/>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row>
    <row r="847" spans="1:116" ht="12.75" customHeight="1">
      <c r="A847" s="7"/>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9"/>
      <c r="AR847" s="9"/>
      <c r="AS847" s="9"/>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row>
    <row r="848" spans="1:116" ht="12.75" customHeight="1">
      <c r="A848" s="7"/>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9"/>
      <c r="AR848" s="9"/>
      <c r="AS848" s="9"/>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row>
    <row r="849" spans="1:116" ht="12.75" customHeight="1">
      <c r="A849" s="7"/>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9"/>
      <c r="AR849" s="9"/>
      <c r="AS849" s="9"/>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row>
    <row r="850" spans="1:116" ht="12.75" customHeight="1">
      <c r="A850" s="7"/>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9"/>
      <c r="AR850" s="9"/>
      <c r="AS850" s="9"/>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row>
    <row r="851" spans="1:116" ht="12.75" customHeight="1">
      <c r="A851" s="7"/>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9"/>
      <c r="AR851" s="9"/>
      <c r="AS851" s="9"/>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row>
    <row r="852" spans="1:116" ht="12.75" customHeight="1">
      <c r="A852" s="7"/>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9"/>
      <c r="AR852" s="9"/>
      <c r="AS852" s="9"/>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row>
    <row r="853" spans="1:116" ht="12.75" customHeight="1">
      <c r="A853" s="7"/>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9"/>
      <c r="AR853" s="9"/>
      <c r="AS853" s="9"/>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row>
    <row r="854" spans="1:116" ht="12.75" customHeight="1">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9"/>
      <c r="AR854" s="9"/>
      <c r="AS854" s="9"/>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row>
    <row r="855" spans="1:116" ht="12.75" customHeight="1">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9"/>
      <c r="AR855" s="9"/>
      <c r="AS855" s="9"/>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row>
    <row r="856" spans="1:116" ht="12.75" customHeight="1">
      <c r="A856" s="7"/>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9"/>
      <c r="AR856" s="9"/>
      <c r="AS856" s="9"/>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row>
    <row r="857" spans="1:116" ht="12.75" customHeight="1">
      <c r="A857" s="7"/>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9"/>
      <c r="AR857" s="9"/>
      <c r="AS857" s="9"/>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row>
    <row r="858" spans="1:116" ht="12.75" customHeight="1">
      <c r="A858" s="7"/>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9"/>
      <c r="AR858" s="9"/>
      <c r="AS858" s="9"/>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row>
    <row r="859" spans="1:116" ht="12.75" customHeight="1">
      <c r="A859" s="7"/>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9"/>
      <c r="AR859" s="9"/>
      <c r="AS859" s="9"/>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row>
    <row r="860" spans="1:116" ht="12.75" customHeight="1">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9"/>
      <c r="AR860" s="9"/>
      <c r="AS860" s="9"/>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row>
    <row r="861" spans="1:116" ht="12.75" customHeight="1">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9"/>
      <c r="AR861" s="9"/>
      <c r="AS861" s="9"/>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row>
    <row r="862" spans="1:116" ht="12.75" customHeight="1">
      <c r="A862" s="7"/>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9"/>
      <c r="AR862" s="9"/>
      <c r="AS862" s="9"/>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row>
    <row r="863" spans="1:116" ht="12.75" customHeight="1">
      <c r="A863" s="7"/>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9"/>
      <c r="AR863" s="9"/>
      <c r="AS863" s="9"/>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row>
    <row r="864" spans="1:116" ht="12.75" customHeight="1">
      <c r="A864" s="7"/>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9"/>
      <c r="AR864" s="9"/>
      <c r="AS864" s="9"/>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row>
    <row r="865" spans="1:116" ht="12.75" customHeight="1">
      <c r="A865" s="7"/>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9"/>
      <c r="AR865" s="9"/>
      <c r="AS865" s="9"/>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row>
    <row r="866" spans="1:116" ht="12.75" customHeight="1">
      <c r="A866" s="7"/>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9"/>
      <c r="AR866" s="9"/>
      <c r="AS866" s="9"/>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row>
    <row r="867" spans="1:116" ht="12.75" customHeight="1">
      <c r="A867" s="7"/>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9"/>
      <c r="AR867" s="9"/>
      <c r="AS867" s="9"/>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row>
    <row r="868" spans="1:116" ht="12.75" customHeight="1">
      <c r="A868" s="7"/>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9"/>
      <c r="AR868" s="9"/>
      <c r="AS868" s="9"/>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row>
    <row r="869" spans="1:116" ht="12.75" customHeight="1">
      <c r="A869" s="7"/>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9"/>
      <c r="AR869" s="9"/>
      <c r="AS869" s="9"/>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row>
    <row r="870" spans="1:116" ht="12.75" customHeight="1">
      <c r="A870" s="7"/>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9"/>
      <c r="AR870" s="9"/>
      <c r="AS870" s="9"/>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row>
    <row r="871" spans="1:116" ht="12.75" customHeight="1">
      <c r="A871" s="7"/>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9"/>
      <c r="AR871" s="9"/>
      <c r="AS871" s="9"/>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row>
    <row r="872" spans="1:116" ht="12.75" customHeight="1">
      <c r="A872" s="7"/>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9"/>
      <c r="AR872" s="9"/>
      <c r="AS872" s="9"/>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row>
    <row r="873" spans="1:116" ht="12.75" customHeight="1">
      <c r="A873" s="7"/>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9"/>
      <c r="AR873" s="9"/>
      <c r="AS873" s="9"/>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row>
    <row r="874" spans="1:116" ht="12.75" customHeight="1">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9"/>
      <c r="AR874" s="9"/>
      <c r="AS874" s="9"/>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row>
    <row r="875" spans="1:116" ht="12.75" customHeight="1">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9"/>
      <c r="AR875" s="9"/>
      <c r="AS875" s="9"/>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row>
    <row r="876" spans="1:116" ht="12.75" customHeight="1">
      <c r="A876" s="7"/>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9"/>
      <c r="AR876" s="9"/>
      <c r="AS876" s="9"/>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row>
    <row r="877" spans="1:116" ht="12.75" customHeight="1">
      <c r="A877" s="7"/>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9"/>
      <c r="AR877" s="9"/>
      <c r="AS877" s="9"/>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row>
    <row r="878" spans="1:116" ht="12.75" customHeight="1">
      <c r="A878" s="7"/>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9"/>
      <c r="AR878" s="9"/>
      <c r="AS878" s="9"/>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row>
    <row r="879" spans="1:116" ht="12.75" customHeight="1">
      <c r="A879" s="7"/>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9"/>
      <c r="AR879" s="9"/>
      <c r="AS879" s="9"/>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row>
    <row r="880" spans="1:116" ht="12.75" customHeight="1">
      <c r="A880" s="7"/>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9"/>
      <c r="AR880" s="9"/>
      <c r="AS880" s="9"/>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row>
    <row r="881" spans="1:116" ht="12.75" customHeight="1">
      <c r="A881" s="7"/>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9"/>
      <c r="AR881" s="9"/>
      <c r="AS881" s="9"/>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row>
    <row r="882" spans="1:116" ht="12.75" customHeight="1">
      <c r="A882" s="7"/>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9"/>
      <c r="AR882" s="9"/>
      <c r="AS882" s="9"/>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row>
    <row r="883" spans="1:116" ht="12.75" customHeight="1">
      <c r="A883" s="7"/>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9"/>
      <c r="AR883" s="9"/>
      <c r="AS883" s="9"/>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row>
    <row r="884" spans="1:116" ht="12.75" customHeight="1">
      <c r="A884" s="7"/>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9"/>
      <c r="AR884" s="9"/>
      <c r="AS884" s="9"/>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row>
    <row r="885" spans="1:116" ht="12.75" customHeight="1">
      <c r="A885" s="7"/>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9"/>
      <c r="AR885" s="9"/>
      <c r="AS885" s="9"/>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row>
    <row r="886" spans="1:116" ht="12.75" customHeight="1">
      <c r="A886" s="7"/>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9"/>
      <c r="AR886" s="9"/>
      <c r="AS886" s="9"/>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row>
    <row r="887" spans="1:116" ht="12.75" customHeight="1">
      <c r="A887" s="7"/>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9"/>
      <c r="AR887" s="9"/>
      <c r="AS887" s="9"/>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row>
    <row r="888" spans="1:116" ht="12.75" customHeight="1">
      <c r="A888" s="7"/>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9"/>
      <c r="AR888" s="9"/>
      <c r="AS888" s="9"/>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row>
    <row r="889" spans="1:116" ht="12.75" customHeight="1">
      <c r="A889" s="7"/>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9"/>
      <c r="AR889" s="9"/>
      <c r="AS889" s="9"/>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row>
    <row r="890" spans="1:116" ht="12.75" customHeight="1">
      <c r="A890" s="7"/>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9"/>
      <c r="AR890" s="9"/>
      <c r="AS890" s="9"/>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row>
    <row r="891" spans="1:116" ht="12.75" customHeight="1">
      <c r="A891" s="7"/>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9"/>
      <c r="AR891" s="9"/>
      <c r="AS891" s="9"/>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row>
    <row r="892" spans="1:116" ht="12.75" customHeight="1">
      <c r="A892" s="7"/>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9"/>
      <c r="AR892" s="9"/>
      <c r="AS892" s="9"/>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row>
    <row r="893" spans="1:116" ht="12.75" customHeight="1">
      <c r="A893" s="7"/>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9"/>
      <c r="AR893" s="9"/>
      <c r="AS893" s="9"/>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row>
    <row r="894" spans="1:116" ht="12.75" customHeight="1">
      <c r="A894" s="7"/>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9"/>
      <c r="AR894" s="9"/>
      <c r="AS894" s="9"/>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row>
    <row r="895" spans="1:116" ht="12.75" customHeight="1">
      <c r="A895" s="7"/>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9"/>
      <c r="AR895" s="9"/>
      <c r="AS895" s="9"/>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row>
    <row r="896" spans="1:116" ht="12.75" customHeight="1">
      <c r="A896" s="7"/>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9"/>
      <c r="AR896" s="9"/>
      <c r="AS896" s="9"/>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row>
    <row r="897" spans="1:116" ht="12.75" customHeight="1">
      <c r="A897" s="7"/>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9"/>
      <c r="AR897" s="9"/>
      <c r="AS897" s="9"/>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row>
    <row r="898" spans="1:116" ht="12.75" customHeight="1">
      <c r="A898" s="7"/>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9"/>
      <c r="AR898" s="9"/>
      <c r="AS898" s="9"/>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row>
    <row r="899" spans="1:116" ht="12.75" customHeight="1">
      <c r="A899" s="7"/>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9"/>
      <c r="AR899" s="9"/>
      <c r="AS899" s="9"/>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row>
    <row r="900" spans="1:116" ht="12.75" customHeight="1">
      <c r="A900" s="7"/>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9"/>
      <c r="AR900" s="9"/>
      <c r="AS900" s="9"/>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row>
    <row r="901" spans="1:116" ht="12.75" customHeight="1">
      <c r="A901" s="7"/>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9"/>
      <c r="AR901" s="9"/>
      <c r="AS901" s="9"/>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row>
    <row r="902" spans="1:116" ht="12.75" customHeight="1">
      <c r="A902" s="7"/>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9"/>
      <c r="AR902" s="9"/>
      <c r="AS902" s="9"/>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row>
    <row r="903" spans="1:116" ht="12.75" customHeight="1">
      <c r="A903" s="7"/>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9"/>
      <c r="AR903" s="9"/>
      <c r="AS903" s="9"/>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row>
    <row r="904" spans="1:116" ht="12.75" customHeight="1">
      <c r="A904" s="7"/>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9"/>
      <c r="AR904" s="9"/>
      <c r="AS904" s="9"/>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row>
    <row r="905" spans="1:116" ht="12.75" customHeight="1">
      <c r="A905" s="7"/>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9"/>
      <c r="AR905" s="9"/>
      <c r="AS905" s="9"/>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row>
    <row r="906" spans="1:116" ht="12.75" customHeight="1">
      <c r="A906" s="7"/>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9"/>
      <c r="AR906" s="9"/>
      <c r="AS906" s="9"/>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row>
    <row r="907" spans="1:116" ht="12.75" customHeight="1">
      <c r="A907" s="7"/>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9"/>
      <c r="AR907" s="9"/>
      <c r="AS907" s="9"/>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row>
    <row r="908" spans="1:116" ht="12.75" customHeight="1">
      <c r="A908" s="7"/>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9"/>
      <c r="AR908" s="9"/>
      <c r="AS908" s="9"/>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row>
    <row r="909" spans="1:116" ht="12.75" customHeight="1">
      <c r="A909" s="7"/>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9"/>
      <c r="AR909" s="9"/>
      <c r="AS909" s="9"/>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row>
    <row r="910" spans="1:116" ht="12.75" customHeight="1">
      <c r="A910" s="7"/>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9"/>
      <c r="AR910" s="9"/>
      <c r="AS910" s="9"/>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row>
    <row r="911" spans="1:116" ht="12.75" customHeight="1">
      <c r="A911" s="7"/>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9"/>
      <c r="AR911" s="9"/>
      <c r="AS911" s="9"/>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row>
    <row r="912" spans="1:116" ht="12.75" customHeight="1">
      <c r="A912" s="7"/>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9"/>
      <c r="AR912" s="9"/>
      <c r="AS912" s="9"/>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row>
    <row r="913" spans="1:116" ht="12.75" customHeight="1">
      <c r="A913" s="7"/>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9"/>
      <c r="AR913" s="9"/>
      <c r="AS913" s="9"/>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row>
    <row r="914" spans="1:116" ht="12.75" customHeight="1">
      <c r="A914" s="7"/>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9"/>
      <c r="AR914" s="9"/>
      <c r="AS914" s="9"/>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row>
    <row r="915" spans="1:116" ht="12.75" customHeight="1">
      <c r="A915" s="7"/>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9"/>
      <c r="AR915" s="9"/>
      <c r="AS915" s="9"/>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row>
    <row r="916" spans="1:116" ht="12.75" customHeight="1">
      <c r="A916" s="7"/>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9"/>
      <c r="AR916" s="9"/>
      <c r="AS916" s="9"/>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row>
    <row r="917" spans="1:116" ht="12.75" customHeight="1">
      <c r="A917" s="7"/>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9"/>
      <c r="AR917" s="9"/>
      <c r="AS917" s="9"/>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row>
    <row r="918" spans="1:116" ht="12.75" customHeight="1">
      <c r="A918" s="7"/>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9"/>
      <c r="AR918" s="9"/>
      <c r="AS918" s="9"/>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row>
    <row r="919" spans="1:116" ht="12.75" customHeight="1">
      <c r="A919" s="7"/>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9"/>
      <c r="AR919" s="9"/>
      <c r="AS919" s="9"/>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row>
    <row r="920" spans="1:116" ht="12.75" customHeight="1">
      <c r="A920" s="7"/>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9"/>
      <c r="AR920" s="9"/>
      <c r="AS920" s="9"/>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row>
    <row r="921" spans="1:116" ht="12.75" customHeight="1">
      <c r="A921" s="7"/>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9"/>
      <c r="AR921" s="9"/>
      <c r="AS921" s="9"/>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row>
    <row r="922" spans="1:116" ht="12.75" customHeight="1">
      <c r="A922" s="7"/>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9"/>
      <c r="AR922" s="9"/>
      <c r="AS922" s="9"/>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row>
    <row r="923" spans="1:116" ht="12.75" customHeight="1">
      <c r="A923" s="7"/>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9"/>
      <c r="AR923" s="9"/>
      <c r="AS923" s="9"/>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row>
    <row r="924" spans="1:116" ht="12.75" customHeight="1">
      <c r="A924" s="7"/>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9"/>
      <c r="AR924" s="9"/>
      <c r="AS924" s="9"/>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row>
    <row r="925" spans="1:116" ht="12.75" customHeight="1">
      <c r="A925" s="7"/>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9"/>
      <c r="AR925" s="9"/>
      <c r="AS925" s="9"/>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row>
    <row r="926" spans="1:116" ht="12.75" customHeight="1">
      <c r="A926" s="7"/>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9"/>
      <c r="AR926" s="9"/>
      <c r="AS926" s="9"/>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row>
    <row r="927" spans="1:116" ht="12.75" customHeight="1">
      <c r="A927" s="7"/>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9"/>
      <c r="AR927" s="9"/>
      <c r="AS927" s="9"/>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row>
    <row r="928" spans="1:116" ht="12.75" customHeight="1">
      <c r="A928" s="7"/>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9"/>
      <c r="AR928" s="9"/>
      <c r="AS928" s="9"/>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row>
    <row r="929" spans="1:116" ht="12.75" customHeight="1">
      <c r="A929" s="7"/>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9"/>
      <c r="AR929" s="9"/>
      <c r="AS929" s="9"/>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row>
    <row r="930" spans="1:116" ht="12.75" customHeight="1">
      <c r="A930" s="7"/>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9"/>
      <c r="AR930" s="9"/>
      <c r="AS930" s="9"/>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row>
    <row r="931" spans="1:116" ht="12.75" customHeight="1">
      <c r="A931" s="7"/>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9"/>
      <c r="AR931" s="9"/>
      <c r="AS931" s="9"/>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row>
    <row r="932" spans="1:116" ht="12.75" customHeight="1">
      <c r="A932" s="7"/>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9"/>
      <c r="AR932" s="9"/>
      <c r="AS932" s="9"/>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row>
    <row r="933" spans="1:116" ht="12.75" customHeight="1">
      <c r="A933" s="7"/>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9"/>
      <c r="AR933" s="9"/>
      <c r="AS933" s="9"/>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row>
    <row r="934" spans="1:116" ht="12.75" customHeight="1">
      <c r="A934" s="7"/>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9"/>
      <c r="AR934" s="9"/>
      <c r="AS934" s="9"/>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row>
    <row r="935" spans="1:116" ht="12.75" customHeight="1">
      <c r="A935" s="7"/>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9"/>
      <c r="AR935" s="9"/>
      <c r="AS935" s="9"/>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row>
    <row r="936" spans="1:116" ht="12.75" customHeight="1">
      <c r="A936" s="7"/>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9"/>
      <c r="AR936" s="9"/>
      <c r="AS936" s="9"/>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row>
    <row r="937" spans="1:116" ht="12.75" customHeight="1">
      <c r="A937" s="7"/>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9"/>
      <c r="AR937" s="9"/>
      <c r="AS937" s="9"/>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row>
    <row r="938" spans="1:116" ht="12.75" customHeight="1">
      <c r="A938" s="7"/>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9"/>
      <c r="AR938" s="9"/>
      <c r="AS938" s="9"/>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row>
    <row r="939" spans="1:116" ht="12.75" customHeight="1">
      <c r="A939" s="7"/>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9"/>
      <c r="AR939" s="9"/>
      <c r="AS939" s="9"/>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row>
    <row r="940" spans="1:116" ht="12.75" customHeight="1">
      <c r="A940" s="7"/>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9"/>
      <c r="AR940" s="9"/>
      <c r="AS940" s="9"/>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row>
    <row r="941" spans="1:116" ht="12.75" customHeight="1">
      <c r="A941" s="7"/>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9"/>
      <c r="AR941" s="9"/>
      <c r="AS941" s="9"/>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row>
    <row r="942" spans="1:116" ht="12.75" customHeight="1">
      <c r="A942" s="7"/>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9"/>
      <c r="AR942" s="9"/>
      <c r="AS942" s="9"/>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row>
    <row r="943" spans="1:116" ht="12.75" customHeight="1">
      <c r="A943" s="7"/>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9"/>
      <c r="AR943" s="9"/>
      <c r="AS943" s="9"/>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row>
    <row r="944" spans="1:116" ht="12.75" customHeight="1">
      <c r="A944" s="7"/>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9"/>
      <c r="AR944" s="9"/>
      <c r="AS944" s="9"/>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row>
    <row r="945" spans="1:116" ht="12.75" customHeight="1">
      <c r="A945" s="7"/>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9"/>
      <c r="AR945" s="9"/>
      <c r="AS945" s="9"/>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row>
    <row r="946" spans="1:116" ht="12.75" customHeight="1">
      <c r="A946" s="7"/>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9"/>
      <c r="AR946" s="9"/>
      <c r="AS946" s="9"/>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row>
    <row r="947" spans="1:116" ht="12.75" customHeight="1">
      <c r="A947" s="7"/>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9"/>
      <c r="AR947" s="9"/>
      <c r="AS947" s="9"/>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row>
    <row r="948" spans="1:116" ht="12.75" customHeight="1">
      <c r="A948" s="7"/>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9"/>
      <c r="AR948" s="9"/>
      <c r="AS948" s="9"/>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row>
    <row r="949" spans="1:116" ht="12.75" customHeight="1">
      <c r="A949" s="7"/>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9"/>
      <c r="AR949" s="9"/>
      <c r="AS949" s="9"/>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row>
    <row r="950" spans="1:116" ht="12.75" customHeight="1">
      <c r="A950" s="7"/>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9"/>
      <c r="AR950" s="9"/>
      <c r="AS950" s="9"/>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row>
    <row r="951" spans="1:116" ht="12.75" customHeight="1">
      <c r="A951" s="7"/>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9"/>
      <c r="AR951" s="9"/>
      <c r="AS951" s="9"/>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row>
    <row r="952" spans="1:116" ht="12.75" customHeight="1">
      <c r="A952" s="7"/>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9"/>
      <c r="AR952" s="9"/>
      <c r="AS952" s="9"/>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row>
    <row r="953" spans="1:116" ht="12.75" customHeight="1">
      <c r="A953" s="7"/>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9"/>
      <c r="AR953" s="9"/>
      <c r="AS953" s="9"/>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row>
    <row r="954" spans="1:116" ht="12.75" customHeight="1">
      <c r="A954" s="7"/>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9"/>
      <c r="AR954" s="9"/>
      <c r="AS954" s="9"/>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row>
    <row r="955" spans="1:116" ht="12.75" customHeight="1">
      <c r="A955" s="7"/>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9"/>
      <c r="AR955" s="9"/>
      <c r="AS955" s="9"/>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row>
    <row r="956" spans="1:116" ht="12.75" customHeight="1">
      <c r="A956" s="7"/>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9"/>
      <c r="AR956" s="9"/>
      <c r="AS956" s="9"/>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row>
    <row r="957" spans="1:116" ht="12.75" customHeight="1">
      <c r="A957" s="7"/>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9"/>
      <c r="AR957" s="9"/>
      <c r="AS957" s="9"/>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row>
    <row r="958" spans="1:116" ht="12.75" customHeight="1">
      <c r="A958" s="7"/>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9"/>
      <c r="AR958" s="9"/>
      <c r="AS958" s="9"/>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row>
    <row r="959" spans="1:116" ht="12.75" customHeight="1">
      <c r="A959" s="7"/>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9"/>
      <c r="AR959" s="9"/>
      <c r="AS959" s="9"/>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row>
    <row r="960" spans="1:116" ht="12.75" customHeight="1">
      <c r="A960" s="7"/>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9"/>
      <c r="AR960" s="9"/>
      <c r="AS960" s="9"/>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row>
    <row r="961" spans="1:116" ht="12.75" customHeight="1">
      <c r="A961" s="7"/>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9"/>
      <c r="AR961" s="9"/>
      <c r="AS961" s="9"/>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row>
    <row r="962" spans="1:116" ht="12.75" customHeight="1">
      <c r="A962" s="7"/>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9"/>
      <c r="AR962" s="9"/>
      <c r="AS962" s="9"/>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row>
    <row r="963" spans="1:116" ht="12.75" customHeight="1">
      <c r="A963" s="7"/>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9"/>
      <c r="AR963" s="9"/>
      <c r="AS963" s="9"/>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row>
    <row r="964" spans="1:116" ht="12.75" customHeight="1">
      <c r="A964" s="7"/>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9"/>
      <c r="AR964" s="9"/>
      <c r="AS964" s="9"/>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row>
    <row r="965" spans="1:116" ht="12.75" customHeight="1">
      <c r="A965" s="7"/>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9"/>
      <c r="AR965" s="9"/>
      <c r="AS965" s="9"/>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row>
    <row r="966" spans="1:116" ht="12.75" customHeight="1">
      <c r="A966" s="7"/>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9"/>
      <c r="AR966" s="9"/>
      <c r="AS966" s="9"/>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row>
    <row r="967" spans="1:116" ht="12.75" customHeight="1">
      <c r="A967" s="7"/>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9"/>
      <c r="AR967" s="9"/>
      <c r="AS967" s="9"/>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row>
    <row r="968" spans="1:116" ht="12.75" customHeight="1">
      <c r="A968" s="7"/>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9"/>
      <c r="AR968" s="9"/>
      <c r="AS968" s="9"/>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row>
    <row r="969" spans="1:116" ht="12.75" customHeight="1">
      <c r="A969" s="7"/>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9"/>
      <c r="AR969" s="9"/>
      <c r="AS969" s="9"/>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row>
    <row r="970" spans="1:116" ht="12.75" customHeight="1">
      <c r="A970" s="7"/>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9"/>
      <c r="AR970" s="9"/>
      <c r="AS970" s="9"/>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row>
    <row r="971" spans="1:116" ht="12.75" customHeight="1">
      <c r="A971" s="7"/>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9"/>
      <c r="AR971" s="9"/>
      <c r="AS971" s="9"/>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row>
    <row r="972" spans="1:116" ht="12.75" customHeight="1">
      <c r="A972" s="7"/>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9"/>
      <c r="AR972" s="9"/>
      <c r="AS972" s="9"/>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row>
    <row r="973" spans="1:116" ht="12.75" customHeight="1">
      <c r="A973" s="7"/>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9"/>
      <c r="AR973" s="9"/>
      <c r="AS973" s="9"/>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row>
    <row r="974" spans="1:116" ht="12.75" customHeight="1">
      <c r="A974" s="7"/>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9"/>
      <c r="AR974" s="9"/>
      <c r="AS974" s="9"/>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row>
    <row r="975" spans="1:116" ht="12.75" customHeight="1">
      <c r="A975" s="7"/>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9"/>
      <c r="AR975" s="9"/>
      <c r="AS975" s="9"/>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row>
    <row r="976" spans="1:116" ht="12.75" customHeight="1">
      <c r="A976" s="7"/>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9"/>
      <c r="AR976" s="9"/>
      <c r="AS976" s="9"/>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row>
    <row r="977" spans="1:116" ht="12.75" customHeight="1">
      <c r="A977" s="7"/>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9"/>
      <c r="AR977" s="9"/>
      <c r="AS977" s="9"/>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row>
    <row r="978" spans="1:116" ht="12.75" customHeight="1">
      <c r="A978" s="7"/>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9"/>
      <c r="AR978" s="9"/>
      <c r="AS978" s="9"/>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row>
    <row r="979" spans="1:116" ht="12.75" customHeight="1">
      <c r="A979" s="7"/>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9"/>
      <c r="AR979" s="9"/>
      <c r="AS979" s="9"/>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row>
    <row r="980" spans="1:116" ht="12.75" customHeight="1">
      <c r="A980" s="7"/>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9"/>
      <c r="AR980" s="9"/>
      <c r="AS980" s="9"/>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row>
    <row r="981" spans="1:116" ht="12.75" customHeight="1">
      <c r="A981" s="7"/>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9"/>
      <c r="AR981" s="9"/>
      <c r="AS981" s="9"/>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row>
    <row r="982" spans="1:116" ht="12.75" customHeight="1">
      <c r="A982" s="7"/>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9"/>
      <c r="AR982" s="9"/>
      <c r="AS982" s="9"/>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row>
    <row r="983" spans="1:116" ht="12.75" customHeight="1">
      <c r="A983" s="7"/>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9"/>
      <c r="AR983" s="9"/>
      <c r="AS983" s="9"/>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row>
    <row r="984" spans="1:116" ht="12.75" customHeight="1">
      <c r="A984" s="7"/>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9"/>
      <c r="AR984" s="9"/>
      <c r="AS984" s="9"/>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row>
    <row r="985" spans="1:116" ht="12.75" customHeight="1">
      <c r="A985" s="7"/>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9"/>
      <c r="AR985" s="9"/>
      <c r="AS985" s="9"/>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row>
    <row r="986" spans="1:116" ht="12.75" customHeight="1">
      <c r="A986" s="7"/>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9"/>
      <c r="AR986" s="9"/>
      <c r="AS986" s="9"/>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row>
    <row r="987" spans="1:116" ht="12.75" customHeight="1">
      <c r="A987" s="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9"/>
      <c r="AR987" s="9"/>
      <c r="AS987" s="9"/>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row>
    <row r="988" spans="1:116" ht="12.75" customHeight="1">
      <c r="A988" s="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9"/>
      <c r="AR988" s="9"/>
      <c r="AS988" s="9"/>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row>
    <row r="989" spans="1:116" ht="12.75" customHeight="1">
      <c r="A989" s="7"/>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9"/>
      <c r="AR989" s="9"/>
      <c r="AS989" s="9"/>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row>
    <row r="990" spans="1:116" ht="12.75" customHeight="1">
      <c r="A990" s="7"/>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9"/>
      <c r="AR990" s="9"/>
      <c r="AS990" s="9"/>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row>
    <row r="991" spans="1:116" ht="12.75" customHeight="1">
      <c r="A991" s="7"/>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9"/>
      <c r="AR991" s="9"/>
      <c r="AS991" s="9"/>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row>
    <row r="992" spans="1:116" ht="12.75" customHeight="1">
      <c r="A992" s="7"/>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9"/>
      <c r="AR992" s="9"/>
      <c r="AS992" s="9"/>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row>
    <row r="993" spans="1:116" ht="12.75" customHeight="1">
      <c r="A993" s="7"/>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9"/>
      <c r="AR993" s="9"/>
      <c r="AS993" s="9"/>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row>
    <row r="994" spans="1:116" ht="12.75" customHeight="1">
      <c r="A994" s="7"/>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9"/>
      <c r="AR994" s="9"/>
      <c r="AS994" s="9"/>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row>
    <row r="995" spans="1:116" ht="12.75" customHeight="1">
      <c r="A995" s="7"/>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9"/>
      <c r="AR995" s="9"/>
      <c r="AS995" s="9"/>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row>
    <row r="996" spans="1:116" ht="12.75" customHeight="1">
      <c r="A996" s="7"/>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9"/>
      <c r="AR996" s="9"/>
      <c r="AS996" s="9"/>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row>
    <row r="997" spans="1:116" ht="12.75" customHeight="1">
      <c r="A997" s="7"/>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9"/>
      <c r="AR997" s="9"/>
      <c r="AS997" s="9"/>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row>
    <row r="998" spans="1:116" ht="12.75" customHeight="1">
      <c r="A998" s="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9"/>
      <c r="AR998" s="9"/>
      <c r="AS998" s="9"/>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row>
    <row r="999" spans="1:116" ht="12.75" customHeight="1">
      <c r="A999" s="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9"/>
      <c r="AR999" s="9"/>
      <c r="AS999" s="9"/>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row>
    <row r="1000" spans="1:116" ht="12.75" customHeight="1">
      <c r="A1000" s="7"/>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9"/>
      <c r="AR1000" s="9"/>
      <c r="AS1000" s="9"/>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row>
  </sheetData>
  <mergeCells count="32">
    <mergeCell ref="H2:H3"/>
    <mergeCell ref="I2:I3"/>
    <mergeCell ref="H4:H5"/>
    <mergeCell ref="I4:I5"/>
    <mergeCell ref="K6:O7"/>
    <mergeCell ref="H6:H7"/>
    <mergeCell ref="I6:I7"/>
    <mergeCell ref="B9:B10"/>
    <mergeCell ref="C9:C10"/>
    <mergeCell ref="F9:F10"/>
    <mergeCell ref="G9:G10"/>
    <mergeCell ref="H9:O9"/>
    <mergeCell ref="D9:D10"/>
    <mergeCell ref="E9:E10"/>
    <mergeCell ref="CR9:CR10"/>
    <mergeCell ref="P9:P10"/>
    <mergeCell ref="Q9:U9"/>
    <mergeCell ref="AH9:AH10"/>
    <mergeCell ref="AI9:AI10"/>
    <mergeCell ref="AQ9:AQ10"/>
    <mergeCell ref="AJ9:AJ10"/>
    <mergeCell ref="AK9:AK10"/>
    <mergeCell ref="AL9:AL10"/>
    <mergeCell ref="AM9:AM10"/>
    <mergeCell ref="AN9:AN10"/>
    <mergeCell ref="AO9:AO10"/>
    <mergeCell ref="AP9:AP10"/>
    <mergeCell ref="C6:E8"/>
    <mergeCell ref="AR9:AR10"/>
    <mergeCell ref="AS9:AS10"/>
    <mergeCell ref="CP9:CP10"/>
    <mergeCell ref="CQ9:CQ10"/>
  </mergeCells>
  <phoneticPr fontId="57" type="noConversion"/>
  <conditionalFormatting sqref="B11:B20">
    <cfRule type="cellIs" dxfId="19" priority="20" stopIfTrue="1" operator="equal">
      <formula>"û"</formula>
    </cfRule>
    <cfRule type="cellIs" dxfId="18" priority="21" stopIfTrue="1" operator="equal">
      <formula>"ü"</formula>
    </cfRule>
  </conditionalFormatting>
  <conditionalFormatting sqref="B21:B110">
    <cfRule type="cellIs" dxfId="17" priority="30" stopIfTrue="1" operator="equal">
      <formula>"û"</formula>
    </cfRule>
    <cfRule type="cellIs" dxfId="16" priority="31" stopIfTrue="1" operator="equal">
      <formula>"ü"</formula>
    </cfRule>
  </conditionalFormatting>
  <conditionalFormatting sqref="H11:H21">
    <cfRule type="expression" dxfId="15" priority="1" stopIfTrue="1">
      <formula>$G11="Custom Fuel"</formula>
    </cfRule>
    <cfRule type="expression" dxfId="14" priority="2" stopIfTrue="1">
      <formula>AND($G11="Fuel Use",$D11="Other")</formula>
    </cfRule>
  </conditionalFormatting>
  <conditionalFormatting sqref="H22:H110">
    <cfRule type="expression" dxfId="13" priority="34" stopIfTrue="1">
      <formula>$G22="Custom Fuel"</formula>
    </cfRule>
    <cfRule type="expression" dxfId="12" priority="35" stopIfTrue="1">
      <formula>AND($G22="Fuel Use",$D22="Other")</formula>
    </cfRule>
  </conditionalFormatting>
  <conditionalFormatting sqref="I11:I20 L11:L20">
    <cfRule type="expression" dxfId="11" priority="22" stopIfTrue="1">
      <formula>OR($G11="Custom Fuel",$G11="Fuel Use")</formula>
    </cfRule>
  </conditionalFormatting>
  <conditionalFormatting sqref="I21:I110 L21:L110">
    <cfRule type="expression" dxfId="10" priority="32" stopIfTrue="1">
      <formula>OR($G21="Custom Fuel",$G21="Fuel Use")</formula>
    </cfRule>
  </conditionalFormatting>
  <conditionalFormatting sqref="J11:J20">
    <cfRule type="expression" dxfId="9" priority="26" stopIfTrue="1">
      <formula>$CR11="Custom Fuel"</formula>
    </cfRule>
    <cfRule type="expression" dxfId="8" priority="27" stopIfTrue="1">
      <formula>AND($CR11&lt;&gt;"Weight Distance (e.g. Freight Transport)",$G11&lt;&gt;0)</formula>
    </cfRule>
  </conditionalFormatting>
  <conditionalFormatting sqref="J21:J110">
    <cfRule type="expression" dxfId="7" priority="36" stopIfTrue="1">
      <formula>$CR21="Custom Fuel"</formula>
    </cfRule>
    <cfRule type="expression" dxfId="6" priority="37" stopIfTrue="1">
      <formula>AND($CR21&lt;&gt;"Weight Distance (e.g. Freight Transport)",$G21&lt;&gt;0)</formula>
    </cfRule>
  </conditionalFormatting>
  <conditionalFormatting sqref="K11:K20">
    <cfRule type="expression" dxfId="5" priority="28" stopIfTrue="1">
      <formula>AND($CR11&lt;&gt;"Passenger Distance (e.g. Public Transport)",$CR11&lt;&gt;0)</formula>
    </cfRule>
  </conditionalFormatting>
  <conditionalFormatting sqref="K21:K110">
    <cfRule type="expression" dxfId="4" priority="38" stopIfTrue="1">
      <formula>AND($CR21&lt;&gt;"Passenger Distance (e.g. Public Transport)",$CR21&lt;&gt;0)</formula>
    </cfRule>
  </conditionalFormatting>
  <conditionalFormatting sqref="M11:O20">
    <cfRule type="expression" dxfId="3" priority="23" stopIfTrue="1">
      <formula>OR($G11="Weight Distance (e.g. Freight Transport)",$G11="Passenger Distance (e.g. Public Transport)",$G11="Custom Vehicle",$G11="Vehicle Distance (e.g. Road Transport)")</formula>
    </cfRule>
  </conditionalFormatting>
  <conditionalFormatting sqref="M21:O110">
    <cfRule type="expression" dxfId="2" priority="33" stopIfTrue="1">
      <formula>OR($G21="Weight Distance (e.g. Freight Transport)",$G21="Passenger Distance (e.g. Public Transport)",$G21="Custom Vehicle",$G21="Vehicle Distance (e.g. Road Transport)")</formula>
    </cfRule>
  </conditionalFormatting>
  <conditionalFormatting sqref="Q11:S20 U11:U20">
    <cfRule type="cellIs" dxfId="1" priority="19" stopIfTrue="1" operator="equal">
      <formula>"Error"</formula>
    </cfRule>
  </conditionalFormatting>
  <conditionalFormatting sqref="V11:AS109 U21:U109 Q21:S110 U110:AS110 V111:AS111">
    <cfRule type="cellIs" dxfId="0" priority="29" stopIfTrue="1" operator="equal">
      <formula>"Error"</formula>
    </cfRule>
  </conditionalFormatting>
  <dataValidations count="14">
    <dataValidation type="list" allowBlank="1" showErrorMessage="1" sqref="G22:G110" xr:uid="{00000000-0002-0000-0100-000000000000}">
      <formula1>INDIRECT(IF(AND($D22&lt;&gt;"US",$F22="Scope 1"),"Ref_DD_NonUK",IF($F22="Scope 1","Ref_DD_ActivityData_Rail","Ref_DD_Scope3")))</formula1>
    </dataValidation>
    <dataValidation type="list" allowBlank="1" showErrorMessage="1" sqref="L21:L110" xr:uid="{00000000-0002-0000-0100-000001000000}">
      <formula1>INDIRECT($CP21)</formula1>
    </dataValidation>
    <dataValidation type="list" allowBlank="1" showErrorMessage="1" sqref="H22:H110" xr:uid="{00000000-0002-0000-0100-000003000000}">
      <formula1>INDIRECT(IF($G22="Custom Vehicle","Settings_Custom_Vehicle",IF($AY22=TRUE,$AT22,"Ref_DD_NA")))</formula1>
    </dataValidation>
    <dataValidation type="decimal" operator="greaterThanOrEqual" allowBlank="1" showErrorMessage="1" sqref="N21:N110 I21:K110" xr:uid="{00000000-0002-0000-0100-000004000000}">
      <formula1>0</formula1>
    </dataValidation>
    <dataValidation type="list" allowBlank="1" showErrorMessage="1" sqref="M21:M110" xr:uid="{00000000-0002-0000-0100-000005000000}">
      <formula1>INDIRECT(IF($G21="Custom Fuel","Settings_Custom_Fuels","Ref_DD_Fuels"))</formula1>
    </dataValidation>
    <dataValidation type="list" allowBlank="1" showErrorMessage="1" sqref="F21:F110" xr:uid="{00000000-0002-0000-0100-000006000000}">
      <formula1>Ref_DD_Scope</formula1>
    </dataValidation>
    <dataValidation type="list" allowBlank="1" showErrorMessage="1" sqref="O21:O110" xr:uid="{00000000-0002-0000-0100-000007000000}">
      <formula1>Ref_DD_Fuel_Units</formula1>
    </dataValidation>
    <dataValidation type="decimal" operator="greaterThanOrEqual" allowBlank="1" showInputMessage="1" showErrorMessage="1" sqref="N11:N20 I11:K20" xr:uid="{4950252A-8538-467A-9651-57DE50DEF477}">
      <formula1>0</formula1>
    </dataValidation>
    <dataValidation type="list" showInputMessage="1" showErrorMessage="1" sqref="M11:M20" xr:uid="{EF41EA45-0F66-4423-96ED-C255B05CB79E}">
      <formula1>INDIRECT(IF($G11="Custom Fuel","Settings_Custom_Fuels","Ref_DD_Fuels"))</formula1>
    </dataValidation>
    <dataValidation type="list" allowBlank="1" showInputMessage="1" showErrorMessage="1" sqref="L11:L20" xr:uid="{9D1D9D33-A9FC-4BC2-BB47-DB8CE49739AF}">
      <formula1>INDIRECT($CP11)</formula1>
    </dataValidation>
    <dataValidation type="list" showInputMessage="1" showErrorMessage="1" sqref="G11:G21" xr:uid="{B4A927F8-72FB-4D20-90D5-E02E63EDE51D}">
      <formula1>INDIRECT(IF(AND($D11&lt;&gt;"US",$F11="Scope 1"),"Ref_DD_NonUK",IF($F11="Scope 1","Ref_DD_ActivityData_Rail","Ref_DD_Scope3")))</formula1>
    </dataValidation>
    <dataValidation type="list" allowBlank="1" showInputMessage="1" showErrorMessage="1" sqref="D11:D110" xr:uid="{9E23255D-B524-4A49-A08A-D0FADD28BF02}">
      <formula1>Ref_DD_Region</formula1>
    </dataValidation>
    <dataValidation type="list" allowBlank="1" showInputMessage="1" showErrorMessage="1" sqref="E11:E110" xr:uid="{E7F09E90-AFD9-434F-BD3C-734D948BA928}">
      <formula1>Ref_DD_TransportMode</formula1>
    </dataValidation>
    <dataValidation type="list" showInputMessage="1" showErrorMessage="1" sqref="H11:H21" xr:uid="{E2A9115D-1A39-4E1C-B1F6-5FB2C962570E}">
      <formula1>INDIRECT(IF($G11="Custom Vehicle","Settings_Custom_Vehicle",IF($AY11=TRUE,$AT11,"Ref_DD_NA")))</formula1>
    </dataValidation>
  </dataValidations>
  <pageMargins left="0.7" right="0.7" top="0.75" bottom="0.75" header="0" footer="0"/>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76"/>
  <sheetViews>
    <sheetView showGridLines="0" topLeftCell="A39" zoomScale="140" zoomScaleNormal="140" workbookViewId="0">
      <selection activeCell="F37" sqref="F37"/>
    </sheetView>
  </sheetViews>
  <sheetFormatPr baseColWidth="10" defaultColWidth="14.3984375" defaultRowHeight="15" customHeight="1"/>
  <cols>
    <col min="1" max="1" width="2.796875" customWidth="1"/>
    <col min="2" max="2" width="23.19921875" customWidth="1"/>
    <col min="3" max="3" width="18.3984375" customWidth="1"/>
    <col min="4" max="4" width="17.796875" customWidth="1"/>
    <col min="5" max="5" width="14.19921875" customWidth="1"/>
    <col min="6" max="6" width="16.19921875" customWidth="1"/>
    <col min="7" max="7" width="20.59765625" bestFit="1" customWidth="1"/>
    <col min="8" max="10" width="42.3984375" hidden="1" customWidth="1"/>
    <col min="11" max="11" width="11.19921875" hidden="1" customWidth="1"/>
    <col min="12" max="12" width="15.19921875" hidden="1" customWidth="1"/>
    <col min="13" max="13" width="12.19921875" hidden="1" customWidth="1"/>
    <col min="14" max="14" width="17.19921875" customWidth="1"/>
    <col min="15" max="15" width="86" customWidth="1"/>
    <col min="16" max="26" width="42.3984375" customWidth="1"/>
  </cols>
  <sheetData>
    <row r="1" spans="2:13" ht="12.75" customHeight="1"/>
    <row r="2" spans="2:13" ht="12.75" customHeight="1">
      <c r="L2" s="94"/>
      <c r="M2" s="174"/>
    </row>
    <row r="3" spans="2:13" ht="49.5" customHeight="1">
      <c r="M3" s="174"/>
    </row>
    <row r="4" spans="2:13" ht="21.75" customHeight="1">
      <c r="M4" s="174"/>
    </row>
    <row r="5" spans="2:13" ht="12.75" customHeight="1">
      <c r="L5" s="94"/>
      <c r="M5" s="174"/>
    </row>
    <row r="6" spans="2:13" ht="12.75" customHeight="1" thickBot="1">
      <c r="L6" s="177"/>
      <c r="M6" s="174"/>
    </row>
    <row r="7" spans="2:13" ht="12.75" customHeight="1">
      <c r="B7" s="408" t="s">
        <v>686</v>
      </c>
      <c r="C7" s="410">
        <f ca="1">F15+D29</f>
        <v>5640.7569258375606</v>
      </c>
      <c r="M7" s="174"/>
    </row>
    <row r="8" spans="2:13" ht="42.75" customHeight="1" thickBot="1">
      <c r="B8" s="409"/>
      <c r="C8" s="411"/>
      <c r="M8" s="174"/>
    </row>
    <row r="9" spans="2:13" ht="12.75" customHeight="1">
      <c r="M9" s="174"/>
    </row>
    <row r="10" spans="2:13" ht="15" customHeight="1">
      <c r="B10" s="203"/>
      <c r="C10" s="203"/>
      <c r="M10" s="174"/>
    </row>
    <row r="11" spans="2:13" ht="14">
      <c r="B11" s="203"/>
      <c r="C11" s="203"/>
      <c r="M11" s="174"/>
    </row>
    <row r="12" spans="2:13" ht="23.25" customHeight="1">
      <c r="B12" s="224" t="s">
        <v>676</v>
      </c>
    </row>
    <row r="13" spans="2:13" ht="12.75" customHeight="1" thickBot="1"/>
    <row r="14" spans="2:13" s="173" customFormat="1" ht="49.5" customHeight="1" thickBot="1">
      <c r="B14" s="206" t="s">
        <v>617</v>
      </c>
      <c r="C14" s="206" t="s">
        <v>619</v>
      </c>
      <c r="D14" s="206" t="s">
        <v>618</v>
      </c>
      <c r="E14" s="206" t="s">
        <v>642</v>
      </c>
      <c r="F14" s="206" t="s">
        <v>680</v>
      </c>
    </row>
    <row r="15" spans="2:13" ht="34.5" customHeight="1" thickBot="1">
      <c r="B15" s="327">
        <f>'Start Here'!C16*'Start Here'!C17</f>
        <v>381600000</v>
      </c>
      <c r="C15" s="201">
        <f>B15*(1/907184.74)</f>
        <v>420.64199624874647</v>
      </c>
      <c r="D15" s="200">
        <f>_xlfn.XLOOKUP('Start Here'!C15,'SOURCE - PRODUCT MATRIX'!H3:H36,'SOURCE - PRODUCT MATRIX'!I3:I36)</f>
        <v>14.4</v>
      </c>
      <c r="E15" s="201">
        <f>C15*D15</f>
        <v>6057.2447459819496</v>
      </c>
      <c r="F15" s="236">
        <f>E15*(0.907185)</f>
        <v>5495.0415748836349</v>
      </c>
    </row>
    <row r="16" spans="2:13" ht="12.75" customHeight="1"/>
    <row r="17" spans="1:26" ht="12.75" customHeight="1">
      <c r="B17" s="203"/>
      <c r="C17" s="203"/>
    </row>
    <row r="18" spans="1:26" ht="12.75" customHeight="1"/>
    <row r="19" spans="1:26" ht="27" customHeight="1">
      <c r="B19" s="224" t="s">
        <v>675</v>
      </c>
    </row>
    <row r="20" spans="1:26" ht="12.75" customHeight="1" thickBot="1"/>
    <row r="21" spans="1:26" ht="27" customHeight="1" thickBot="1">
      <c r="A21" s="14"/>
      <c r="B21" s="406" t="s">
        <v>95</v>
      </c>
      <c r="C21" s="406" t="s">
        <v>96</v>
      </c>
      <c r="D21" s="406" t="s">
        <v>677</v>
      </c>
      <c r="E21" s="406" t="s">
        <v>678</v>
      </c>
      <c r="F21" s="199"/>
      <c r="G21" s="197"/>
      <c r="H21" s="14"/>
      <c r="I21" s="14"/>
      <c r="J21" s="14"/>
      <c r="K21" s="14"/>
      <c r="L21" s="14"/>
      <c r="M21" s="14"/>
      <c r="N21" s="14"/>
      <c r="O21" s="14"/>
      <c r="P21" s="14"/>
      <c r="Q21" s="14"/>
      <c r="R21" s="14"/>
      <c r="S21" s="14"/>
      <c r="T21" s="14"/>
      <c r="U21" s="14"/>
      <c r="V21" s="14"/>
      <c r="W21" s="14"/>
      <c r="X21" s="14"/>
      <c r="Y21" s="14"/>
      <c r="Z21" s="14"/>
    </row>
    <row r="22" spans="1:26" ht="45" customHeight="1" thickBot="1">
      <c r="A22" s="14"/>
      <c r="B22" s="434"/>
      <c r="C22" s="422"/>
      <c r="D22" s="407"/>
      <c r="E22" s="434"/>
      <c r="F22" s="199"/>
      <c r="G22" s="197"/>
      <c r="H22" s="15">
        <f t="shared" ref="H22" si="0">D22</f>
        <v>0</v>
      </c>
      <c r="I22" s="16" t="e">
        <f>#REF!</f>
        <v>#REF!</v>
      </c>
      <c r="J22" s="17" t="str">
        <f>E21</f>
        <v>Biofuel CO2 Emission
(metric tonnes)</v>
      </c>
      <c r="K22" s="14"/>
      <c r="L22" s="14"/>
      <c r="M22" s="14"/>
      <c r="N22" s="14"/>
      <c r="O22" s="14"/>
      <c r="P22" s="14"/>
      <c r="Q22" s="14"/>
      <c r="R22" s="14"/>
      <c r="S22" s="14"/>
      <c r="T22" s="14"/>
      <c r="U22" s="14"/>
      <c r="V22" s="14"/>
      <c r="W22" s="14"/>
      <c r="X22" s="14"/>
      <c r="Y22" s="14"/>
      <c r="Z22" s="14"/>
    </row>
    <row r="23" spans="1:26" ht="18" hidden="1" customHeight="1" thickBot="1">
      <c r="B23" s="419" t="s">
        <v>98</v>
      </c>
      <c r="C23" s="218" t="s">
        <v>99</v>
      </c>
      <c r="D23" s="219">
        <f>'Activity Data'!BF111</f>
        <v>0</v>
      </c>
      <c r="E23" s="427">
        <f>'Activity Data'!BL111</f>
        <v>0</v>
      </c>
      <c r="F23" s="199"/>
      <c r="G23" s="198"/>
      <c r="H23" s="18">
        <f t="shared" ref="H23" ca="1" si="1">D29</f>
        <v>145.71535095392596</v>
      </c>
      <c r="I23" s="18" t="e">
        <f>#REF!</f>
        <v>#REF!</v>
      </c>
      <c r="J23" s="18">
        <f ca="1">E29</f>
        <v>0</v>
      </c>
    </row>
    <row r="24" spans="1:26" ht="18" hidden="1" customHeight="1" thickBot="1">
      <c r="B24" s="419"/>
      <c r="C24" s="220" t="s">
        <v>90</v>
      </c>
      <c r="D24" s="210">
        <f>'Activity Data'!BH111/1000</f>
        <v>0</v>
      </c>
      <c r="E24" s="416"/>
      <c r="F24" s="199"/>
      <c r="G24" s="198"/>
    </row>
    <row r="25" spans="1:26" ht="18" hidden="1" customHeight="1" thickBot="1">
      <c r="B25" s="419"/>
      <c r="C25" s="223" t="s">
        <v>91</v>
      </c>
      <c r="D25" s="214">
        <f>'Activity Data'!BJ111/1000</f>
        <v>0</v>
      </c>
      <c r="E25" s="435"/>
      <c r="F25" s="199"/>
      <c r="G25" s="198"/>
    </row>
    <row r="26" spans="1:26" ht="18" customHeight="1" thickBot="1">
      <c r="B26" s="419" t="s">
        <v>100</v>
      </c>
      <c r="C26" s="218" t="s">
        <v>99</v>
      </c>
      <c r="D26" s="219">
        <f ca="1">'Activity Data'!BG111</f>
        <v>145.12148858411999</v>
      </c>
      <c r="E26" s="427">
        <f ca="1">'Activity Data'!BM111</f>
        <v>0</v>
      </c>
      <c r="F26" s="199"/>
      <c r="G26" s="198"/>
    </row>
    <row r="27" spans="1:26" ht="18" customHeight="1" thickBot="1">
      <c r="B27" s="419"/>
      <c r="C27" s="220" t="s">
        <v>90</v>
      </c>
      <c r="D27" s="210">
        <f ca="1">'Activity Data'!BI111/1000</f>
        <v>3.1968791688096001E-3</v>
      </c>
      <c r="E27" s="416"/>
      <c r="F27" s="199"/>
      <c r="G27" s="198"/>
    </row>
    <row r="28" spans="1:26" ht="18" customHeight="1" thickBot="1">
      <c r="B28" s="419"/>
      <c r="C28" s="221" t="s">
        <v>91</v>
      </c>
      <c r="D28" s="222">
        <f ca="1">'Activity Data'!BK111/1000</f>
        <v>1.7246321831736E-3</v>
      </c>
      <c r="E28" s="428"/>
      <c r="F28" s="199"/>
      <c r="G28" s="198"/>
    </row>
    <row r="29" spans="1:26" ht="27" customHeight="1" thickBot="1">
      <c r="B29" s="406" t="s">
        <v>665</v>
      </c>
      <c r="C29" s="420"/>
      <c r="D29" s="237">
        <f ca="1">IF(ISERROR(D23*$H$36),0,D23*$H$36)+IF(ISERROR((D24)*$I$36),0,(D24)*$I$36)+IF(ISERROR((D25)*$J$36),0,(D25)*$J$36) + IF(ISERROR(D26*$H$36),0,D26*$H$36)+IF(ISERROR((D27)*$I$36),0,(D27)*$I$36)+IF(ISERROR((D28)*$J$36),0,(D28)*$J$36)</f>
        <v>145.71535095392596</v>
      </c>
      <c r="E29" s="217">
        <f ca="1">SUM(E23:E28)</f>
        <v>0</v>
      </c>
      <c r="F29" s="199"/>
      <c r="G29" s="198"/>
    </row>
    <row r="30" spans="1:26" ht="12.75" customHeight="1">
      <c r="C30" s="2"/>
      <c r="F30" s="198"/>
    </row>
    <row r="31" spans="1:26" ht="12.75" customHeight="1"/>
    <row r="32" spans="1:26" ht="21" customHeight="1">
      <c r="B32" s="224" t="s">
        <v>101</v>
      </c>
    </row>
    <row r="33" spans="2:15" ht="12.75" customHeight="1" thickBot="1"/>
    <row r="34" spans="2:15" ht="17.25" customHeight="1" thickBot="1">
      <c r="B34" s="421" t="s">
        <v>9</v>
      </c>
      <c r="C34" s="423" t="s">
        <v>10</v>
      </c>
      <c r="D34" s="425" t="s">
        <v>97</v>
      </c>
      <c r="E34" s="426"/>
      <c r="F34" s="426"/>
      <c r="G34" s="421" t="s">
        <v>678</v>
      </c>
      <c r="H34" s="432" t="s">
        <v>22</v>
      </c>
      <c r="I34" s="429" t="s">
        <v>102</v>
      </c>
      <c r="J34" s="429" t="s">
        <v>103</v>
      </c>
      <c r="K34" s="429" t="s">
        <v>104</v>
      </c>
    </row>
    <row r="35" spans="2:15" ht="35.25" customHeight="1" thickBot="1">
      <c r="B35" s="422"/>
      <c r="C35" s="424"/>
      <c r="D35" s="209" t="s">
        <v>660</v>
      </c>
      <c r="E35" s="209" t="s">
        <v>661</v>
      </c>
      <c r="F35" s="209" t="s">
        <v>662</v>
      </c>
      <c r="G35" s="431"/>
      <c r="H35" s="433"/>
      <c r="I35" s="430"/>
      <c r="J35" s="430"/>
      <c r="K35" s="430"/>
    </row>
    <row r="36" spans="2:15" ht="18" hidden="1" customHeight="1">
      <c r="B36" s="228"/>
      <c r="C36" s="215"/>
      <c r="D36" s="210" t="str">
        <f ca="1">'Activity Data'!BZ110</f>
        <v/>
      </c>
      <c r="E36" s="210" t="str">
        <f ca="1">'Activity Data'!CD110</f>
        <v/>
      </c>
      <c r="F36" s="210" t="str">
        <f ca="1">'Activity Data'!CH110</f>
        <v/>
      </c>
      <c r="G36" s="405">
        <f ca="1">'Activity Data'!CL111</f>
        <v>0</v>
      </c>
      <c r="H36" s="207">
        <f ca="1">VLOOKUP("CO2",INDIRECT(IF(Setting_IPCC_GWP_VERSION="1995 IPCC Second Assessment Report (SAR)","Ref_EF_IPCC_GWP_95",IF(Setting_IPCC_GWP_VERSION="2001 IPCC Third Assessment Report (TAR)","Ref_EF_IPCC_GWP_2001","Ref_EF_IPCC_GWP_2007"))),2,0)</f>
        <v>1</v>
      </c>
      <c r="I36" s="19">
        <f ca="1">VLOOKUP("CH4",INDIRECT(IF(Setting_IPCC_GWP_VERSION="1995 IPCC Second Assessment Report (SAR)","Ref_EF_IPCC_GWP_95",IF(Setting_IPCC_GWP_VERSION="2001 IPCC Third Assessment Report (TAR)","Ref_EF_IPCC_GWP_2001","Ref_EF_IPCC_GWP_2007"))),2,0)</f>
        <v>25</v>
      </c>
      <c r="J36" s="19">
        <f ca="1">VLOOKUP("N2O",INDIRECT(IF(Setting_IPCC_GWP_VERSION="1995 IPCC Second Assessment Report (SAR)","Ref_EF_IPCC_GWP_95",IF(Setting_IPCC_GWP_VERSION="2001 IPCC Third Assessment Report (TAR)","Ref_EF_IPCC_GWP_2001","Ref_EF_IPCC_GWP_2007"))),2,0)</f>
        <v>298</v>
      </c>
      <c r="K36" s="19">
        <f ca="1">VLOOKUP("Biofuel CO2",INDIRECT(IF(Setting_IPCC_GWP_VERSION="1995 IPCC Second Assessment Report (SAR)","Ref_EF_IPCC_GWP_95",IF(Setting_IPCC_GWP_VERSION="2001 IPCC Third Assessment Report (TAR)","Ref_EF_IPCC_GWP_2001","Ref_EF_IPCC_GWP_2007"))),2,0)</f>
        <v>1</v>
      </c>
    </row>
    <row r="37" spans="2:15" ht="18" customHeight="1" thickBot="1">
      <c r="B37" s="228" t="s">
        <v>105</v>
      </c>
      <c r="C37" s="215" t="s">
        <v>27</v>
      </c>
      <c r="D37" s="210">
        <f ca="1">'Activity Data'!BZ111</f>
        <v>124.93067278111199</v>
      </c>
      <c r="E37" s="210">
        <f ca="1">'Activity Data'!CD111</f>
        <v>1.4722469856360001</v>
      </c>
      <c r="F37" s="210">
        <f ca="1">'Activity Data'!CH111</f>
        <v>1.1357333889192001</v>
      </c>
      <c r="G37" s="416"/>
      <c r="H37" s="207" t="s">
        <v>106</v>
      </c>
      <c r="O37" s="204"/>
    </row>
    <row r="38" spans="2:15" ht="18" hidden="1" customHeight="1">
      <c r="B38" s="228"/>
      <c r="C38" s="215"/>
      <c r="D38" s="210"/>
      <c r="E38" s="210"/>
      <c r="F38" s="210"/>
      <c r="G38" s="405">
        <f ca="1">'Activity Data'!CM111</f>
        <v>0</v>
      </c>
      <c r="H38" s="207">
        <f>B36</f>
        <v>0</v>
      </c>
      <c r="I38" s="19">
        <f>B38</f>
        <v>0</v>
      </c>
      <c r="J38" s="19">
        <f>B40</f>
        <v>0</v>
      </c>
      <c r="K38" s="19" t="e">
        <f>#REF!</f>
        <v>#REF!</v>
      </c>
    </row>
    <row r="39" spans="2:15" ht="18" customHeight="1">
      <c r="B39" s="228" t="s">
        <v>107</v>
      </c>
      <c r="C39" s="215" t="s">
        <v>27</v>
      </c>
      <c r="D39" s="210">
        <f ca="1">'Activity Data'!CA111</f>
        <v>0</v>
      </c>
      <c r="E39" s="210">
        <f ca="1">'Activity Data'!CE111</f>
        <v>0</v>
      </c>
      <c r="F39" s="210">
        <f ca="1">'Activity Data'!CI111</f>
        <v>0</v>
      </c>
      <c r="G39" s="405"/>
      <c r="H39" s="208">
        <f ca="1">SUM(D36:G37)</f>
        <v>127.53865315566721</v>
      </c>
      <c r="I39" s="20">
        <f ca="1">SUM(D38:G39)</f>
        <v>0</v>
      </c>
      <c r="J39" s="20">
        <f ca="1">SUM(D40:F41)</f>
        <v>22.504346780436002</v>
      </c>
      <c r="K39" s="20" t="e">
        <f>SUM(#REF!)</f>
        <v>#REF!</v>
      </c>
    </row>
    <row r="40" spans="2:15" ht="18" hidden="1" customHeight="1">
      <c r="B40" s="228"/>
      <c r="C40" s="215"/>
      <c r="D40" s="210"/>
      <c r="E40" s="210"/>
      <c r="F40" s="210"/>
      <c r="G40" s="405">
        <f ca="1">'Activity Data'!CN111</f>
        <v>0</v>
      </c>
      <c r="H40" s="199"/>
    </row>
    <row r="41" spans="2:15" ht="18" customHeight="1" thickBot="1">
      <c r="B41" s="228" t="s">
        <v>78</v>
      </c>
      <c r="C41" s="216" t="s">
        <v>27</v>
      </c>
      <c r="D41" s="210">
        <f ca="1">'Activity Data'!CB111</f>
        <v>20.190815803008</v>
      </c>
      <c r="E41" s="210">
        <f ca="1">'Activity Data'!CF111</f>
        <v>1.7246321831735998</v>
      </c>
      <c r="F41" s="210">
        <f ca="1">'Activity Data'!CJ111</f>
        <v>0.58889879425439995</v>
      </c>
      <c r="G41" s="416"/>
      <c r="H41" s="199"/>
    </row>
    <row r="42" spans="2:15" ht="27" customHeight="1">
      <c r="B42" s="417" t="s">
        <v>109</v>
      </c>
      <c r="C42" s="418"/>
      <c r="D42" s="211">
        <f ca="1">SUM(D36:D41)</f>
        <v>145.12148858411999</v>
      </c>
      <c r="E42" s="211">
        <f ca="1">SUM(E36:E41)</f>
        <v>3.1968791688096001</v>
      </c>
      <c r="F42" s="211">
        <f ca="1">SUM(F36:F41)</f>
        <v>1.7246321831736</v>
      </c>
      <c r="G42" s="212">
        <f ca="1">SUM(G36:G41)</f>
        <v>0</v>
      </c>
      <c r="H42" s="198"/>
    </row>
    <row r="43" spans="2:15" ht="27" customHeight="1" thickBot="1">
      <c r="B43" s="412" t="s">
        <v>679</v>
      </c>
      <c r="C43" s="413"/>
      <c r="D43" s="414">
        <f ca="1">IF(ISERROR(D42*$H$36),0,D42*$H$36)+IF(ISERROR((E42/1000)*$I$36),0,(E42/1000)*$I$36)+IF(ISERROR((F42/1000)*$J$36),0,(F42/1000)*$J$36)</f>
        <v>145.71535095392596</v>
      </c>
      <c r="E43" s="415"/>
      <c r="F43" s="415"/>
      <c r="G43" s="213"/>
      <c r="H43" s="199"/>
    </row>
    <row r="44" spans="2:15" ht="12.75" customHeight="1"/>
    <row r="45" spans="2:15" ht="12.75" customHeight="1"/>
    <row r="46" spans="2:15" ht="12.75" customHeight="1"/>
    <row r="47" spans="2:15" ht="12.75" customHeight="1" thickBot="1"/>
    <row r="48" spans="2:15" ht="20.25" customHeight="1" thickBot="1">
      <c r="B48" s="257" t="s">
        <v>688</v>
      </c>
      <c r="C48" s="399">
        <f ca="1">C7</f>
        <v>5640.7569258375606</v>
      </c>
      <c r="D48" s="400"/>
      <c r="E48" s="400"/>
      <c r="F48" s="400"/>
      <c r="G48" s="401"/>
    </row>
    <row r="49" spans="2:7" ht="12.75" customHeight="1" thickBot="1">
      <c r="B49" s="256" t="s">
        <v>687</v>
      </c>
      <c r="C49" s="402" t="s">
        <v>685</v>
      </c>
      <c r="D49" s="403"/>
      <c r="E49" s="403"/>
      <c r="F49" s="403"/>
      <c r="G49" s="404"/>
    </row>
    <row r="50" spans="2:7" ht="12.75" customHeight="1">
      <c r="B50" s="245">
        <f>'Equivalency Statements'!B3</f>
        <v>2482</v>
      </c>
      <c r="C50" s="248" t="str">
        <f ca="1">CONCATENATE(TEXT($C$48,"###,###.##"),'Equivalency Statements'!A3,TEXT(B50,"###,###.##"),'Equivalency Statements'!C3)</f>
        <v>5,640.76 metric tonnes of CO2e is equivalent to greenhouse gas emissions from 2,482. miles driven by an average gas-powered passenger vehicle</v>
      </c>
      <c r="D50" s="249"/>
      <c r="E50" s="249"/>
      <c r="F50" s="249"/>
      <c r="G50" s="250"/>
    </row>
    <row r="51" spans="2:7" ht="12.75" customHeight="1">
      <c r="B51" s="246">
        <f>'Equivalency Statements'!B4</f>
        <v>113</v>
      </c>
      <c r="C51" s="251" t="str">
        <f ca="1">CONCATENATE(TEXT($C$48,"###,###.##"),'Equivalency Statements'!A4,TEXT(B51,"###,###.##"),'Equivalency Statements'!C4)</f>
        <v>5,640.76 metric tonnes of CO2e is equivalent to CO2 emissions from 113. gallons of gas consumed</v>
      </c>
      <c r="D51" s="199"/>
      <c r="E51" s="199"/>
      <c r="F51" s="199"/>
      <c r="G51" s="252"/>
    </row>
    <row r="52" spans="2:7" ht="12.75" customHeight="1">
      <c r="B52" s="246">
        <f>'Equivalency Statements'!B5</f>
        <v>43.3</v>
      </c>
      <c r="C52" s="251" t="str">
        <f ca="1">CONCATENATE(TEXT($C$48,"###,###.##"),'Equivalency Statements'!A5,TEXT(B52,"###,###.##"),'Equivalency Statements'!C5)</f>
        <v>5,640.76 metric tonnes of CO2e is equivalent to greenhouse gas emissions avoided by 43.3 trash bags of waste recycled instead of landfilled</v>
      </c>
      <c r="D52" s="199"/>
      <c r="E52" s="199"/>
      <c r="F52" s="199"/>
      <c r="G52" s="252"/>
    </row>
    <row r="53" spans="2:7" ht="12.75" customHeight="1">
      <c r="B53" s="246">
        <f>'Equivalency Statements'!B6</f>
        <v>2.9999999999999997E-4</v>
      </c>
      <c r="C53" s="251" t="str">
        <f ca="1">CONCATENATE(TEXT($C$48,"###,###.##"),'Equivalency Statements'!A6,TEXT(B53,"###,###.##"),'Equivalency Statements'!C6)</f>
        <v>5,640.76 metric tonnes of CO2e is equivalent to greenhouse gas emissions avoided by . wind turbines running for a year</v>
      </c>
      <c r="D53" s="199"/>
      <c r="E53" s="199"/>
      <c r="F53" s="199"/>
      <c r="G53" s="252"/>
    </row>
    <row r="54" spans="2:7" ht="12.75" customHeight="1">
      <c r="B54" s="246">
        <f>'Equivalency Statements'!B7</f>
        <v>16.5</v>
      </c>
      <c r="C54" s="251" t="str">
        <f ca="1">CONCATENATE(TEXT($C$48,"###,###.##"),'Equivalency Statements'!A7,TEXT(B54,"###,###.##"),'Equivalency Statements'!C7)</f>
        <v>5,640.76 metric tonnes of CO2e is equivalent to carbon sequestered by 16.5 tree seedlings grown for 10 years</v>
      </c>
      <c r="D54" s="199"/>
      <c r="E54" s="199"/>
      <c r="F54" s="199"/>
      <c r="G54" s="252"/>
    </row>
    <row r="55" spans="2:7" ht="12.75" customHeight="1" thickBot="1">
      <c r="B55" s="247">
        <f>'Equivalency Statements'!B8</f>
        <v>1.2</v>
      </c>
      <c r="C55" s="253" t="str">
        <f ca="1">CONCATENATE(TEXT($C$48,"###,###.##"),'Equivalency Statements'!A8,TEXT(B55,"###,###.##"),'Equivalency Statements'!C8)</f>
        <v>5,640.76 metric tonnes of CO2e is equivalent to carbon sequestered by 1.2 acres of US forests in one year</v>
      </c>
      <c r="D55" s="254"/>
      <c r="E55" s="254"/>
      <c r="F55" s="254"/>
      <c r="G55" s="255"/>
    </row>
    <row r="56" spans="2:7" ht="12.75" customHeight="1"/>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sheetData>
  <mergeCells count="27">
    <mergeCell ref="B21:B22"/>
    <mergeCell ref="C21:C22"/>
    <mergeCell ref="E21:E22"/>
    <mergeCell ref="B23:B25"/>
    <mergeCell ref="E23:E25"/>
    <mergeCell ref="E26:E28"/>
    <mergeCell ref="I34:I35"/>
    <mergeCell ref="J34:J35"/>
    <mergeCell ref="K34:K35"/>
    <mergeCell ref="G34:G35"/>
    <mergeCell ref="H34:H35"/>
    <mergeCell ref="C48:G48"/>
    <mergeCell ref="C49:G49"/>
    <mergeCell ref="G38:G39"/>
    <mergeCell ref="D21:D22"/>
    <mergeCell ref="B7:B8"/>
    <mergeCell ref="C7:C8"/>
    <mergeCell ref="B43:C43"/>
    <mergeCell ref="D43:F43"/>
    <mergeCell ref="G40:G41"/>
    <mergeCell ref="B42:C42"/>
    <mergeCell ref="G36:G37"/>
    <mergeCell ref="B26:B28"/>
    <mergeCell ref="B29:C29"/>
    <mergeCell ref="B34:B35"/>
    <mergeCell ref="C34:C35"/>
    <mergeCell ref="D34:F34"/>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A2639-D406-41A6-9712-C021064500F6}">
  <dimension ref="A1:E8"/>
  <sheetViews>
    <sheetView zoomScale="180" zoomScaleNormal="180" workbookViewId="0">
      <selection activeCell="C3" sqref="C3"/>
    </sheetView>
  </sheetViews>
  <sheetFormatPr baseColWidth="10" defaultColWidth="9" defaultRowHeight="14"/>
  <cols>
    <col min="1" max="1" width="58.796875" customWidth="1"/>
    <col min="2" max="2" width="13.3984375" customWidth="1"/>
    <col min="3" max="3" width="47.796875" customWidth="1"/>
    <col min="4" max="4" width="101.19921875" customWidth="1"/>
  </cols>
  <sheetData>
    <row r="1" spans="1:5">
      <c r="A1" s="233" t="s">
        <v>659</v>
      </c>
      <c r="B1" s="179"/>
      <c r="C1" s="179"/>
      <c r="D1" s="179"/>
    </row>
    <row r="2" spans="1:5" s="173" customFormat="1" ht="30">
      <c r="A2" s="226" t="s">
        <v>655</v>
      </c>
      <c r="B2" s="226" t="s">
        <v>658</v>
      </c>
      <c r="C2" s="226" t="s">
        <v>656</v>
      </c>
      <c r="D2" s="226" t="s">
        <v>657</v>
      </c>
      <c r="E2" s="225"/>
    </row>
    <row r="3" spans="1:5">
      <c r="A3" s="175" t="s">
        <v>681</v>
      </c>
      <c r="B3" s="176">
        <v>2482</v>
      </c>
      <c r="C3" s="93" t="s">
        <v>649</v>
      </c>
      <c r="D3" s="93" t="s">
        <v>643</v>
      </c>
    </row>
    <row r="4" spans="1:5">
      <c r="A4" s="175" t="s">
        <v>682</v>
      </c>
      <c r="B4">
        <v>113</v>
      </c>
      <c r="C4" s="93" t="s">
        <v>650</v>
      </c>
      <c r="D4" s="93" t="s">
        <v>644</v>
      </c>
    </row>
    <row r="5" spans="1:5">
      <c r="A5" s="175" t="s">
        <v>683</v>
      </c>
      <c r="B5">
        <v>43.3</v>
      </c>
      <c r="C5" s="93" t="s">
        <v>651</v>
      </c>
      <c r="D5" s="93" t="s">
        <v>645</v>
      </c>
    </row>
    <row r="6" spans="1:5">
      <c r="A6" s="175" t="s">
        <v>683</v>
      </c>
      <c r="B6">
        <v>2.9999999999999997E-4</v>
      </c>
      <c r="C6" s="93" t="s">
        <v>652</v>
      </c>
      <c r="D6" s="93" t="s">
        <v>646</v>
      </c>
    </row>
    <row r="7" spans="1:5">
      <c r="A7" s="175" t="s">
        <v>684</v>
      </c>
      <c r="B7">
        <v>16.5</v>
      </c>
      <c r="C7" s="93" t="s">
        <v>653</v>
      </c>
      <c r="D7" s="93" t="s">
        <v>647</v>
      </c>
    </row>
    <row r="8" spans="1:5">
      <c r="A8" s="175" t="s">
        <v>684</v>
      </c>
      <c r="B8">
        <v>1.2</v>
      </c>
      <c r="C8" s="93" t="s">
        <v>654</v>
      </c>
      <c r="D8" s="93" t="s">
        <v>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508C3-DFF4-4DC3-A88A-F48B8099BC68}">
  <dimension ref="A1:J49"/>
  <sheetViews>
    <sheetView zoomScale="118" workbookViewId="0">
      <selection activeCell="F10" sqref="F10"/>
    </sheetView>
  </sheetViews>
  <sheetFormatPr baseColWidth="10" defaultColWidth="9.19921875" defaultRowHeight="14"/>
  <cols>
    <col min="1" max="1" width="26.19921875" style="95" customWidth="1"/>
    <col min="2" max="2" width="15.796875" style="95" customWidth="1"/>
    <col min="3" max="3" width="23.59765625" style="95" customWidth="1"/>
    <col min="4" max="4" width="0" style="95" hidden="1" customWidth="1"/>
    <col min="5" max="5" width="4.19921875" style="95" hidden="1" customWidth="1"/>
    <col min="6" max="6" width="53.19921875" style="95" bestFit="1" customWidth="1"/>
    <col min="7" max="7" width="256" style="95" bestFit="1" customWidth="1"/>
    <col min="8" max="8" width="42.59765625" style="96" customWidth="1"/>
    <col min="9" max="9" width="37" style="95" customWidth="1"/>
    <col min="10" max="16384" width="9.19921875" style="95"/>
  </cols>
  <sheetData>
    <row r="1" spans="1:10" ht="15" thickBot="1">
      <c r="A1" s="190" t="s">
        <v>541</v>
      </c>
      <c r="B1" s="191"/>
      <c r="C1" s="191"/>
      <c r="D1" s="191"/>
      <c r="E1" s="191"/>
      <c r="F1" s="191"/>
      <c r="G1" s="191"/>
      <c r="H1" s="191"/>
      <c r="I1" s="191"/>
    </row>
    <row r="2" spans="1:10" ht="15" thickBot="1">
      <c r="A2" s="192" t="s">
        <v>455</v>
      </c>
      <c r="B2" s="192" t="s">
        <v>456</v>
      </c>
      <c r="C2" s="192" t="s">
        <v>457</v>
      </c>
      <c r="D2" s="192" t="s">
        <v>458</v>
      </c>
      <c r="E2" s="192" t="s">
        <v>459</v>
      </c>
      <c r="F2" s="192" t="s">
        <v>543</v>
      </c>
      <c r="G2" s="192" t="s">
        <v>668</v>
      </c>
      <c r="H2" s="192" t="s">
        <v>540</v>
      </c>
      <c r="I2" s="192" t="s">
        <v>542</v>
      </c>
    </row>
    <row r="3" spans="1:10" ht="15" thickBot="1">
      <c r="A3" s="193" t="s">
        <v>496</v>
      </c>
      <c r="B3" s="193" t="s">
        <v>497</v>
      </c>
      <c r="C3" s="193" t="s">
        <v>500</v>
      </c>
      <c r="D3" s="193" t="s">
        <v>498</v>
      </c>
      <c r="E3" s="193" t="s">
        <v>499</v>
      </c>
      <c r="F3" s="194" t="s">
        <v>465</v>
      </c>
      <c r="G3" s="93" t="s">
        <v>703</v>
      </c>
      <c r="H3" s="193" t="str">
        <f t="shared" ref="H3:H36" si="0">CONCATENATE(A3," - ",B3," - ",C3)</f>
        <v>Amcor Rigid Plastics - PET Bottles - Allentown, PA</v>
      </c>
      <c r="I3" s="194">
        <v>0.50449999999999995</v>
      </c>
      <c r="J3"/>
    </row>
    <row r="4" spans="1:10" ht="15" thickBot="1">
      <c r="A4" s="193" t="s">
        <v>496</v>
      </c>
      <c r="B4" s="193" t="s">
        <v>497</v>
      </c>
      <c r="C4" s="193" t="s">
        <v>472</v>
      </c>
      <c r="D4" s="193" t="s">
        <v>498</v>
      </c>
      <c r="E4" s="193" t="s">
        <v>499</v>
      </c>
      <c r="F4" s="345" t="s">
        <v>705</v>
      </c>
      <c r="G4" s="95" t="s">
        <v>706</v>
      </c>
      <c r="H4" s="193" t="str">
        <f t="shared" si="0"/>
        <v>Amcor Rigid Plastics - PET Bottles - Brampton, ON, Canada</v>
      </c>
      <c r="I4" s="345">
        <v>14.4</v>
      </c>
      <c r="J4"/>
    </row>
    <row r="5" spans="1:10" ht="15" thickBot="1">
      <c r="A5" s="193" t="s">
        <v>496</v>
      </c>
      <c r="B5" s="193" t="s">
        <v>497</v>
      </c>
      <c r="C5" s="193" t="s">
        <v>501</v>
      </c>
      <c r="D5" s="193" t="s">
        <v>498</v>
      </c>
      <c r="E5" s="193" t="s">
        <v>499</v>
      </c>
      <c r="F5" s="194" t="s">
        <v>465</v>
      </c>
      <c r="G5" s="93" t="s">
        <v>703</v>
      </c>
      <c r="H5" s="193" t="str">
        <f t="shared" si="0"/>
        <v>Amcor Rigid Plastics - PET Bottles - Nicholasville, KY</v>
      </c>
      <c r="I5" s="194">
        <v>0.50449999999999995</v>
      </c>
      <c r="J5"/>
    </row>
    <row r="6" spans="1:10" ht="15" thickBot="1">
      <c r="A6" s="193" t="s">
        <v>533</v>
      </c>
      <c r="B6" s="193" t="s">
        <v>517</v>
      </c>
      <c r="C6" s="193" t="s">
        <v>534</v>
      </c>
      <c r="D6" s="193" t="s">
        <v>535</v>
      </c>
      <c r="E6" s="195" t="s">
        <v>536</v>
      </c>
      <c r="F6" s="196" t="s">
        <v>537</v>
      </c>
      <c r="G6" s="93" t="s">
        <v>674</v>
      </c>
      <c r="H6" s="193" t="str">
        <f t="shared" si="0"/>
        <v>Anchor Glass - Liquor Bottles - Henryetta, OK</v>
      </c>
      <c r="I6" s="196">
        <v>0.52</v>
      </c>
      <c r="J6"/>
    </row>
    <row r="7" spans="1:10" ht="15" thickBot="1">
      <c r="A7" s="193" t="s">
        <v>533</v>
      </c>
      <c r="B7" s="193" t="s">
        <v>517</v>
      </c>
      <c r="C7" s="193" t="s">
        <v>538</v>
      </c>
      <c r="D7" s="193" t="s">
        <v>535</v>
      </c>
      <c r="E7" s="195" t="s">
        <v>536</v>
      </c>
      <c r="F7" s="196" t="s">
        <v>537</v>
      </c>
      <c r="G7" s="93" t="s">
        <v>674</v>
      </c>
      <c r="H7" s="193" t="str">
        <f t="shared" si="0"/>
        <v>Anchor Glass - Liquor Bottles - Lawrenceburg, IN</v>
      </c>
      <c r="I7" s="196">
        <v>0.52</v>
      </c>
      <c r="J7"/>
    </row>
    <row r="8" spans="1:10" ht="15" thickBot="1">
      <c r="A8" s="193" t="s">
        <v>533</v>
      </c>
      <c r="B8" s="193" t="s">
        <v>517</v>
      </c>
      <c r="C8" s="193" t="s">
        <v>539</v>
      </c>
      <c r="D8" s="193" t="s">
        <v>535</v>
      </c>
      <c r="E8" s="195" t="s">
        <v>536</v>
      </c>
      <c r="F8" s="196" t="s">
        <v>537</v>
      </c>
      <c r="G8" s="93" t="s">
        <v>674</v>
      </c>
      <c r="H8" s="193" t="str">
        <f t="shared" si="0"/>
        <v>Anchor Glass - Liquor Bottles - Shakope, MN</v>
      </c>
      <c r="I8" s="196">
        <v>0.52</v>
      </c>
    </row>
    <row r="9" spans="1:10" ht="15" thickBot="1">
      <c r="A9" s="193" t="s">
        <v>524</v>
      </c>
      <c r="B9" s="193" t="s">
        <v>517</v>
      </c>
      <c r="C9" s="193" t="s">
        <v>525</v>
      </c>
      <c r="D9" s="193" t="s">
        <v>526</v>
      </c>
      <c r="E9" s="195" t="s">
        <v>527</v>
      </c>
      <c r="F9" s="194" t="s">
        <v>465</v>
      </c>
      <c r="G9" s="93" t="s">
        <v>703</v>
      </c>
      <c r="H9" s="193" t="str">
        <f t="shared" si="0"/>
        <v>Ardagh Group - Liquor Bottles - Port Allegany, PA</v>
      </c>
      <c r="I9" s="194">
        <v>0.50449999999999995</v>
      </c>
    </row>
    <row r="10" spans="1:10" ht="15" thickBot="1">
      <c r="A10" s="193" t="s">
        <v>524</v>
      </c>
      <c r="B10" s="193" t="s">
        <v>517</v>
      </c>
      <c r="C10" s="193" t="s">
        <v>528</v>
      </c>
      <c r="D10" s="193" t="s">
        <v>526</v>
      </c>
      <c r="E10" s="195" t="s">
        <v>527</v>
      </c>
      <c r="F10" s="194" t="s">
        <v>465</v>
      </c>
      <c r="G10" s="93" t="s">
        <v>703</v>
      </c>
      <c r="H10" s="193" t="str">
        <f t="shared" si="0"/>
        <v>Ardagh Group - Liquor Bottles - Ruston, LA</v>
      </c>
      <c r="I10" s="194">
        <v>0.50449999999999995</v>
      </c>
      <c r="J10"/>
    </row>
    <row r="11" spans="1:10" ht="15" thickBot="1">
      <c r="A11" s="193" t="s">
        <v>524</v>
      </c>
      <c r="B11" s="193" t="s">
        <v>517</v>
      </c>
      <c r="C11" s="193" t="s">
        <v>529</v>
      </c>
      <c r="D11" s="193" t="s">
        <v>526</v>
      </c>
      <c r="E11" s="195" t="s">
        <v>527</v>
      </c>
      <c r="F11" s="194" t="s">
        <v>465</v>
      </c>
      <c r="G11" s="93" t="s">
        <v>703</v>
      </c>
      <c r="H11" s="193" t="str">
        <f t="shared" si="0"/>
        <v>Ardagh Group - Liquor Bottles - Winchester, IN</v>
      </c>
      <c r="I11" s="194">
        <v>0.50449999999999995</v>
      </c>
      <c r="J11"/>
    </row>
    <row r="12" spans="1:10" ht="15" thickBot="1">
      <c r="A12" s="193" t="s">
        <v>481</v>
      </c>
      <c r="B12" s="193" t="s">
        <v>482</v>
      </c>
      <c r="C12" s="193" t="s">
        <v>486</v>
      </c>
      <c r="D12" s="193" t="s">
        <v>484</v>
      </c>
      <c r="E12" s="195" t="s">
        <v>485</v>
      </c>
      <c r="F12" s="345" t="s">
        <v>705</v>
      </c>
      <c r="G12" s="95" t="s">
        <v>706</v>
      </c>
      <c r="H12" s="193" t="str">
        <f t="shared" si="0"/>
        <v>Ball - Aluminum Cans - Fairfield, CA</v>
      </c>
      <c r="I12" s="345">
        <v>14.4</v>
      </c>
      <c r="J12"/>
    </row>
    <row r="13" spans="1:10" ht="15" thickBot="1">
      <c r="A13" s="193" t="s">
        <v>481</v>
      </c>
      <c r="B13" s="193" t="s">
        <v>482</v>
      </c>
      <c r="C13" s="193" t="s">
        <v>488</v>
      </c>
      <c r="D13" s="193" t="s">
        <v>484</v>
      </c>
      <c r="E13" s="195" t="s">
        <v>485</v>
      </c>
      <c r="F13" s="345" t="s">
        <v>705</v>
      </c>
      <c r="G13" s="95" t="s">
        <v>706</v>
      </c>
      <c r="H13" s="193" t="str">
        <f t="shared" si="0"/>
        <v>Ball - Aluminum Cans - Fort Worth, TX</v>
      </c>
      <c r="I13" s="345">
        <v>14.4</v>
      </c>
    </row>
    <row r="14" spans="1:10" ht="15" thickBot="1">
      <c r="A14" s="193" t="s">
        <v>481</v>
      </c>
      <c r="B14" s="193" t="s">
        <v>482</v>
      </c>
      <c r="C14" s="193" t="s">
        <v>491</v>
      </c>
      <c r="D14" s="193" t="s">
        <v>484</v>
      </c>
      <c r="E14" s="195" t="s">
        <v>485</v>
      </c>
      <c r="F14" s="345" t="s">
        <v>705</v>
      </c>
      <c r="G14" s="95" t="s">
        <v>706</v>
      </c>
      <c r="H14" s="193" t="str">
        <f t="shared" si="0"/>
        <v>Ball - Aluminum Cans - Golden, CO</v>
      </c>
      <c r="I14" s="345">
        <v>14.4</v>
      </c>
    </row>
    <row r="15" spans="1:10" ht="15" thickBot="1">
      <c r="A15" s="193" t="s">
        <v>481</v>
      </c>
      <c r="B15" s="193" t="s">
        <v>482</v>
      </c>
      <c r="C15" s="193" t="s">
        <v>483</v>
      </c>
      <c r="D15" s="193" t="s">
        <v>484</v>
      </c>
      <c r="E15" s="195" t="s">
        <v>485</v>
      </c>
      <c r="F15" s="345" t="s">
        <v>705</v>
      </c>
      <c r="G15" s="95" t="s">
        <v>706</v>
      </c>
      <c r="H15" s="193" t="str">
        <f t="shared" si="0"/>
        <v>Ball - Aluminum Cans - Goodyear, AZ</v>
      </c>
      <c r="I15" s="345">
        <v>14.4</v>
      </c>
    </row>
    <row r="16" spans="1:10" ht="15" thickBot="1">
      <c r="A16" s="193" t="s">
        <v>481</v>
      </c>
      <c r="B16" s="193" t="s">
        <v>482</v>
      </c>
      <c r="C16" s="193" t="s">
        <v>487</v>
      </c>
      <c r="D16" s="193" t="s">
        <v>484</v>
      </c>
      <c r="E16" s="195" t="s">
        <v>485</v>
      </c>
      <c r="F16" s="345" t="s">
        <v>705</v>
      </c>
      <c r="G16" s="95" t="s">
        <v>706</v>
      </c>
      <c r="H16" s="193" t="str">
        <f t="shared" si="0"/>
        <v>Ball - Aluminum Cans - Kapolei, HI</v>
      </c>
      <c r="I16" s="345">
        <v>14.4</v>
      </c>
    </row>
    <row r="17" spans="1:10" ht="15" thickBot="1">
      <c r="A17" s="193" t="s">
        <v>481</v>
      </c>
      <c r="B17" s="193" t="s">
        <v>482</v>
      </c>
      <c r="C17" s="193" t="s">
        <v>489</v>
      </c>
      <c r="D17" s="193" t="s">
        <v>484</v>
      </c>
      <c r="E17" s="195" t="s">
        <v>485</v>
      </c>
      <c r="F17" s="345" t="s">
        <v>705</v>
      </c>
      <c r="G17" s="95" t="s">
        <v>706</v>
      </c>
      <c r="H17" s="193" t="str">
        <f t="shared" si="0"/>
        <v>Ball - Aluminum Cans - Monterrey, Mexico</v>
      </c>
      <c r="I17" s="345">
        <v>14.4</v>
      </c>
    </row>
    <row r="18" spans="1:10" ht="15" thickBot="1">
      <c r="A18" s="193" t="s">
        <v>481</v>
      </c>
      <c r="B18" s="193" t="s">
        <v>482</v>
      </c>
      <c r="C18" s="193" t="s">
        <v>492</v>
      </c>
      <c r="D18" s="193" t="s">
        <v>484</v>
      </c>
      <c r="E18" s="195" t="s">
        <v>485</v>
      </c>
      <c r="F18" s="345" t="s">
        <v>705</v>
      </c>
      <c r="G18" s="95" t="s">
        <v>706</v>
      </c>
      <c r="H18" s="193" t="str">
        <f t="shared" si="0"/>
        <v>Ball - Aluminum Cans - Pittston, PA</v>
      </c>
      <c r="I18" s="345">
        <v>14.4</v>
      </c>
    </row>
    <row r="19" spans="1:10" ht="15" thickBot="1">
      <c r="A19" s="193" t="s">
        <v>481</v>
      </c>
      <c r="B19" s="193" t="s">
        <v>482</v>
      </c>
      <c r="C19" s="193" t="s">
        <v>490</v>
      </c>
      <c r="D19" s="193" t="s">
        <v>484</v>
      </c>
      <c r="E19" s="195" t="s">
        <v>485</v>
      </c>
      <c r="F19" s="345" t="s">
        <v>705</v>
      </c>
      <c r="G19" s="95" t="s">
        <v>706</v>
      </c>
      <c r="H19" s="193" t="str">
        <f t="shared" si="0"/>
        <v>Ball - Aluminum Cans - Queretaro, Mexico</v>
      </c>
      <c r="I19" s="345">
        <v>14.4</v>
      </c>
    </row>
    <row r="20" spans="1:10" ht="15" thickBot="1">
      <c r="A20" s="193" t="s">
        <v>481</v>
      </c>
      <c r="B20" s="193" t="s">
        <v>482</v>
      </c>
      <c r="C20" s="193" t="s">
        <v>493</v>
      </c>
      <c r="D20" s="193" t="s">
        <v>484</v>
      </c>
      <c r="E20" s="195" t="s">
        <v>485</v>
      </c>
      <c r="F20" s="345" t="s">
        <v>705</v>
      </c>
      <c r="G20" s="95" t="s">
        <v>706</v>
      </c>
      <c r="H20" s="193" t="str">
        <f t="shared" si="0"/>
        <v>Ball - Aluminum Cans - Wallkill, NY</v>
      </c>
      <c r="I20" s="345">
        <v>14.4</v>
      </c>
    </row>
    <row r="21" spans="1:10" ht="15" thickBot="1">
      <c r="A21" s="193" t="s">
        <v>520</v>
      </c>
      <c r="B21" s="193" t="s">
        <v>521</v>
      </c>
      <c r="C21" s="193" t="s">
        <v>522</v>
      </c>
      <c r="D21" s="193" t="s">
        <v>494</v>
      </c>
      <c r="E21" s="195" t="s">
        <v>495</v>
      </c>
      <c r="F21" s="196" t="s">
        <v>523</v>
      </c>
      <c r="G21" s="93" t="s">
        <v>672</v>
      </c>
      <c r="H21" s="193" t="str">
        <f t="shared" si="0"/>
        <v>Hwa Hsia Glass - Food Glass - Hsinchu City, Taiwan</v>
      </c>
      <c r="I21" s="196">
        <v>1.07</v>
      </c>
    </row>
    <row r="22" spans="1:10" ht="15" thickBot="1">
      <c r="A22" s="193" t="s">
        <v>507</v>
      </c>
      <c r="B22" s="193" t="s">
        <v>461</v>
      </c>
      <c r="C22" s="193" t="s">
        <v>489</v>
      </c>
      <c r="D22" s="193" t="s">
        <v>508</v>
      </c>
      <c r="E22" s="195" t="s">
        <v>509</v>
      </c>
      <c r="F22" s="194" t="s">
        <v>465</v>
      </c>
      <c r="G22" s="95" t="s">
        <v>704</v>
      </c>
      <c r="H22" s="193" t="str">
        <f t="shared" si="0"/>
        <v>O-I Packaging Solutions - Wine Bottles - Monterrey, Mexico</v>
      </c>
      <c r="I22" s="194">
        <v>0.50449999999999995</v>
      </c>
    </row>
    <row r="23" spans="1:10" ht="15" thickBot="1">
      <c r="A23" s="193" t="s">
        <v>460</v>
      </c>
      <c r="B23" s="193" t="s">
        <v>467</v>
      </c>
      <c r="C23" s="193" t="s">
        <v>469</v>
      </c>
      <c r="D23" s="193" t="s">
        <v>463</v>
      </c>
      <c r="E23" s="193" t="s">
        <v>464</v>
      </c>
      <c r="F23" s="194" t="s">
        <v>465</v>
      </c>
      <c r="G23" s="93" t="s">
        <v>703</v>
      </c>
      <c r="H23" s="193" t="str">
        <f t="shared" si="0"/>
        <v>Owens Illinois (OI) - Beer Bottles - Los Angeles, CA</v>
      </c>
      <c r="I23" s="194">
        <v>0.50449999999999995</v>
      </c>
      <c r="J23"/>
    </row>
    <row r="24" spans="1:10" ht="15" thickBot="1">
      <c r="A24" s="193" t="s">
        <v>460</v>
      </c>
      <c r="B24" s="193" t="s">
        <v>467</v>
      </c>
      <c r="C24" s="193" t="s">
        <v>470</v>
      </c>
      <c r="D24" s="193" t="s">
        <v>463</v>
      </c>
      <c r="E24" s="193" t="s">
        <v>464</v>
      </c>
      <c r="F24" s="194" t="s">
        <v>465</v>
      </c>
      <c r="G24" s="93" t="s">
        <v>703</v>
      </c>
      <c r="H24" s="193" t="str">
        <f t="shared" si="0"/>
        <v>Owens Illinois (OI) - Beer Bottles - Waco, Tx</v>
      </c>
      <c r="I24" s="194">
        <v>0.50449999999999995</v>
      </c>
      <c r="J24"/>
    </row>
    <row r="25" spans="1:10" ht="15" thickBot="1">
      <c r="A25" s="193" t="s">
        <v>460</v>
      </c>
      <c r="B25" s="193" t="s">
        <v>467</v>
      </c>
      <c r="C25" s="193" t="s">
        <v>468</v>
      </c>
      <c r="D25" s="193" t="s">
        <v>463</v>
      </c>
      <c r="E25" s="193" t="s">
        <v>464</v>
      </c>
      <c r="F25" s="194" t="s">
        <v>465</v>
      </c>
      <c r="G25" s="93" t="s">
        <v>703</v>
      </c>
      <c r="H25" s="193" t="str">
        <f t="shared" si="0"/>
        <v>Owens Illinois (OI) - Beer Bottles - Windsor, Co</v>
      </c>
      <c r="I25" s="194">
        <v>0.50449999999999995</v>
      </c>
      <c r="J25"/>
    </row>
    <row r="26" spans="1:10" ht="15" thickBot="1">
      <c r="A26" s="193" t="s">
        <v>460</v>
      </c>
      <c r="B26" s="193" t="s">
        <v>471</v>
      </c>
      <c r="C26" s="193" t="s">
        <v>472</v>
      </c>
      <c r="D26" s="193" t="s">
        <v>463</v>
      </c>
      <c r="E26" s="193" t="s">
        <v>464</v>
      </c>
      <c r="F26" s="194" t="s">
        <v>465</v>
      </c>
      <c r="G26" s="95" t="s">
        <v>704</v>
      </c>
      <c r="H26" s="193" t="str">
        <f t="shared" si="0"/>
        <v>Owens Illinois (OI) - Wine and Beer - Brampton, ON, Canada</v>
      </c>
      <c r="I26" s="194">
        <v>0.50449999999999995</v>
      </c>
    </row>
    <row r="27" spans="1:10" ht="15" thickBot="1">
      <c r="A27" s="193" t="s">
        <v>460</v>
      </c>
      <c r="B27" s="193" t="s">
        <v>471</v>
      </c>
      <c r="C27" s="193" t="s">
        <v>473</v>
      </c>
      <c r="D27" s="193" t="s">
        <v>463</v>
      </c>
      <c r="E27" s="193" t="s">
        <v>464</v>
      </c>
      <c r="F27" s="194" t="s">
        <v>465</v>
      </c>
      <c r="G27" s="95" t="s">
        <v>704</v>
      </c>
      <c r="H27" s="193" t="str">
        <f t="shared" si="0"/>
        <v>Owens Illinois (OI) - Wine and Beer - Montreal, QC, Canada</v>
      </c>
      <c r="I27" s="194">
        <v>0.50449999999999995</v>
      </c>
      <c r="J27"/>
    </row>
    <row r="28" spans="1:10" ht="15" thickBot="1">
      <c r="A28" s="193" t="s">
        <v>460</v>
      </c>
      <c r="B28" s="193" t="s">
        <v>461</v>
      </c>
      <c r="C28" s="193" t="s">
        <v>466</v>
      </c>
      <c r="D28" s="193" t="s">
        <v>463</v>
      </c>
      <c r="E28" s="193" t="s">
        <v>464</v>
      </c>
      <c r="F28" s="194" t="s">
        <v>465</v>
      </c>
      <c r="G28" s="93" t="s">
        <v>703</v>
      </c>
      <c r="H28" s="193" t="str">
        <f t="shared" si="0"/>
        <v>Owens Illinois (OI) - Wine Bottles - Kalama, WA</v>
      </c>
      <c r="I28" s="194">
        <v>0.50449999999999995</v>
      </c>
      <c r="J28"/>
    </row>
    <row r="29" spans="1:10" ht="15" thickBot="1">
      <c r="A29" s="193" t="s">
        <v>460</v>
      </c>
      <c r="B29" s="193" t="s">
        <v>461</v>
      </c>
      <c r="C29" s="193" t="s">
        <v>462</v>
      </c>
      <c r="D29" s="193" t="s">
        <v>463</v>
      </c>
      <c r="E29" s="193" t="s">
        <v>464</v>
      </c>
      <c r="F29" s="194" t="s">
        <v>465</v>
      </c>
      <c r="G29" s="93" t="s">
        <v>703</v>
      </c>
      <c r="H29" s="193" t="str">
        <f t="shared" si="0"/>
        <v>Owens Illinois (OI) - Wine Bottles - Tracy, CA</v>
      </c>
      <c r="I29" s="194">
        <v>0.50449999999999995</v>
      </c>
      <c r="J29"/>
    </row>
    <row r="30" spans="1:10" ht="15" thickBot="1">
      <c r="A30" s="193" t="s">
        <v>510</v>
      </c>
      <c r="B30" s="193" t="s">
        <v>511</v>
      </c>
      <c r="C30" s="193" t="s">
        <v>514</v>
      </c>
      <c r="D30" s="193" t="s">
        <v>512</v>
      </c>
      <c r="E30" s="195" t="s">
        <v>513</v>
      </c>
      <c r="F30" s="196" t="s">
        <v>515</v>
      </c>
      <c r="G30" s="93" t="s">
        <v>670</v>
      </c>
      <c r="H30" s="193" t="str">
        <f t="shared" si="0"/>
        <v>Piramal Glass - Liquor Bottles / Food Bottles - Jambusar, Gujarat, India</v>
      </c>
      <c r="I30" s="196">
        <v>0.62</v>
      </c>
      <c r="J30"/>
    </row>
    <row r="31" spans="1:10" ht="15" thickBot="1">
      <c r="A31" s="193" t="s">
        <v>474</v>
      </c>
      <c r="B31" s="193" t="s">
        <v>461</v>
      </c>
      <c r="C31" s="193" t="s">
        <v>475</v>
      </c>
      <c r="D31" s="193" t="s">
        <v>476</v>
      </c>
      <c r="E31" s="195" t="s">
        <v>477</v>
      </c>
      <c r="F31" s="196" t="s">
        <v>478</v>
      </c>
      <c r="G31" s="93" t="s">
        <v>669</v>
      </c>
      <c r="H31" s="193" t="str">
        <f t="shared" si="0"/>
        <v>Saverglass - Wine Bottles - Feuquières, France</v>
      </c>
      <c r="I31" s="196">
        <v>1</v>
      </c>
      <c r="J31"/>
    </row>
    <row r="32" spans="1:10" ht="15" thickBot="1">
      <c r="A32" s="193" t="s">
        <v>474</v>
      </c>
      <c r="B32" s="193" t="s">
        <v>461</v>
      </c>
      <c r="C32" s="193" t="s">
        <v>479</v>
      </c>
      <c r="D32" s="193" t="s">
        <v>476</v>
      </c>
      <c r="E32" s="195" t="s">
        <v>477</v>
      </c>
      <c r="F32" s="196" t="s">
        <v>478</v>
      </c>
      <c r="G32" s="93" t="s">
        <v>669</v>
      </c>
      <c r="H32" s="193" t="str">
        <f t="shared" si="0"/>
        <v>Saverglass - Wine Bottles - Guadalajara, Mexico</v>
      </c>
      <c r="I32" s="196">
        <v>1</v>
      </c>
      <c r="J32"/>
    </row>
    <row r="33" spans="1:10" ht="15" thickBot="1">
      <c r="A33" s="193" t="s">
        <v>474</v>
      </c>
      <c r="B33" s="193" t="s">
        <v>461</v>
      </c>
      <c r="C33" s="193" t="s">
        <v>480</v>
      </c>
      <c r="D33" s="193" t="s">
        <v>476</v>
      </c>
      <c r="E33" s="195" t="s">
        <v>477</v>
      </c>
      <c r="F33" s="196" t="s">
        <v>478</v>
      </c>
      <c r="G33" s="93" t="s">
        <v>669</v>
      </c>
      <c r="H33" s="193" t="str">
        <f t="shared" si="0"/>
        <v>Saverglass - Wine Bottles - Ras al-Khaimah, UAE</v>
      </c>
      <c r="I33" s="196">
        <v>1</v>
      </c>
      <c r="J33"/>
    </row>
    <row r="34" spans="1:10" ht="15" thickBot="1">
      <c r="A34" s="193" t="s">
        <v>516</v>
      </c>
      <c r="B34" s="193" t="s">
        <v>517</v>
      </c>
      <c r="C34" s="193" t="s">
        <v>518</v>
      </c>
      <c r="D34" s="193" t="s">
        <v>494</v>
      </c>
      <c r="E34" s="195" t="s">
        <v>495</v>
      </c>
      <c r="F34" s="196" t="s">
        <v>519</v>
      </c>
      <c r="G34" s="93" t="s">
        <v>671</v>
      </c>
      <c r="H34" s="193" t="str">
        <f t="shared" si="0"/>
        <v>Shandong Dingxin Electronic - Liquor Bottles - Rizhao City, China</v>
      </c>
      <c r="I34" s="196">
        <v>0.93</v>
      </c>
      <c r="J34"/>
    </row>
    <row r="35" spans="1:10" ht="15" thickBot="1">
      <c r="A35" s="193" t="s">
        <v>530</v>
      </c>
      <c r="B35" s="193" t="s">
        <v>482</v>
      </c>
      <c r="C35" s="193" t="s">
        <v>531</v>
      </c>
      <c r="D35" s="193" t="s">
        <v>494</v>
      </c>
      <c r="E35" s="195" t="s">
        <v>495</v>
      </c>
      <c r="F35" s="196" t="s">
        <v>532</v>
      </c>
      <c r="G35" s="93" t="s">
        <v>673</v>
      </c>
      <c r="H35" s="193" t="str">
        <f t="shared" si="0"/>
        <v>Shanghai United Can Co - Aluminum Cans - Shanghai, China</v>
      </c>
      <c r="I35" s="196">
        <v>0.11</v>
      </c>
      <c r="J35"/>
    </row>
    <row r="36" spans="1:10" ht="15" thickBot="1">
      <c r="A36" s="193" t="s">
        <v>502</v>
      </c>
      <c r="B36" s="193" t="s">
        <v>503</v>
      </c>
      <c r="C36" s="193" t="s">
        <v>504</v>
      </c>
      <c r="D36" s="193" t="s">
        <v>505</v>
      </c>
      <c r="E36" s="195" t="s">
        <v>506</v>
      </c>
      <c r="F36" s="194" t="s">
        <v>465</v>
      </c>
      <c r="G36" s="93" t="s">
        <v>703</v>
      </c>
      <c r="H36" s="193" t="str">
        <f t="shared" si="0"/>
        <v>Stoelzle Glass USA - Liquor bottles - Monaca, PA</v>
      </c>
      <c r="I36" s="194">
        <v>0.50449999999999995</v>
      </c>
      <c r="J36"/>
    </row>
    <row r="37" spans="1:10" ht="15" thickBot="1">
      <c r="A37" s="193"/>
      <c r="B37" s="193"/>
      <c r="C37" s="193"/>
      <c r="D37" s="193"/>
      <c r="E37" s="193"/>
      <c r="F37" s="193"/>
      <c r="G37" s="193"/>
      <c r="H37" s="193"/>
      <c r="I37" s="193"/>
    </row>
    <row r="38" spans="1:10">
      <c r="H38" s="95"/>
    </row>
    <row r="42" spans="1:10">
      <c r="J42" s="94"/>
    </row>
    <row r="43" spans="1:10">
      <c r="J43"/>
    </row>
    <row r="44" spans="1:10">
      <c r="J44"/>
    </row>
    <row r="45" spans="1:10">
      <c r="J45"/>
    </row>
    <row r="46" spans="1:10">
      <c r="J46"/>
    </row>
    <row r="47" spans="1:10">
      <c r="J47"/>
    </row>
    <row r="48" spans="1:10">
      <c r="J48"/>
    </row>
    <row r="49" spans="10:10">
      <c r="J49"/>
    </row>
  </sheetData>
  <sortState xmlns:xlrd2="http://schemas.microsoft.com/office/spreadsheetml/2017/richdata2" ref="A3:I36">
    <sortCondition ref="H3:H36"/>
  </sortState>
  <hyperlinks>
    <hyperlink ref="E8" r:id="rId1" display="mailto:Lori.hulme@anchorglass.com" xr:uid="{C177ABF1-CA09-4D43-AFF9-9DADB411510E}"/>
    <hyperlink ref="E7" r:id="rId2" display="mailto:Lori.hulme@anchorglass.com" xr:uid="{268A1031-CFF5-41A7-B76A-6E6D9487503E}"/>
    <hyperlink ref="E6" r:id="rId3" display="mailto:Lori.hulme@anchorglass.com" xr:uid="{C871949F-2879-4893-AE42-CC7E05E0D57A}"/>
    <hyperlink ref="E35" r:id="rId4" display="mailto:Mzhang@saxco.com" xr:uid="{7919E105-DF59-4189-B381-701BEA43ECD7}"/>
    <hyperlink ref="E11" r:id="rId5" display="mailto:Monica.Goncharov@ardaghgroup.com" xr:uid="{95DE1BFF-04B6-4EDB-B3BC-368F97731368}"/>
    <hyperlink ref="E10" r:id="rId6" display="mailto:Monica.Goncharov@ardaghgroup.com" xr:uid="{26B29A7C-F0A0-4BF1-8466-89DCE3446709}"/>
    <hyperlink ref="E9" r:id="rId7" display="mailto:Monica.Goncharov@ardaghgroup.com" xr:uid="{E4559DDB-38FC-496F-AD70-4BE92A69360C}"/>
    <hyperlink ref="E21" r:id="rId8" display="mailto:Mzhang@saxco.com" xr:uid="{D8982709-DFFD-42DD-8170-E72D4F984B48}"/>
    <hyperlink ref="E34" r:id="rId9" display="mailto:Mzhang@saxco.com" xr:uid="{707D1839-91B0-4E74-AB70-869295A0385E}"/>
    <hyperlink ref="E30" r:id="rId10" display="mailto:michael.gordon@piramal.com" xr:uid="{75145B4F-CC0B-4971-BB39-955C6CB6FA6E}"/>
    <hyperlink ref="E22" r:id="rId11" display="mailto:Kellie.woodall@o-i.com" xr:uid="{3C67A793-2D8F-48A2-BC5A-EC96D7794FBC}"/>
    <hyperlink ref="E36" r:id="rId12" display="mailto:MarioA.guerra@stoelzle.com" xr:uid="{FC69C222-7CBB-4851-BDAA-D15AEF4DFFFA}"/>
    <hyperlink ref="E20" r:id="rId13" display="mailto:Sara.Axelrod@ball.com" xr:uid="{260068FE-A78F-47E8-A39D-242573ACEDB1}"/>
    <hyperlink ref="E18" r:id="rId14" display="mailto:Sara.Axelrod@ball.com" xr:uid="{8DB0DE47-5AA4-494F-9AB1-944677F6B61A}"/>
    <hyperlink ref="E14" r:id="rId15" display="mailto:Sara.Axelrod@ball.com" xr:uid="{62ABE1E7-5E59-49CE-9100-536D7C69526C}"/>
    <hyperlink ref="E19" r:id="rId16" display="mailto:Sara.Axelrod@ball.com" xr:uid="{8A9A86F3-E2F5-4358-8D6D-26EDE74BEE70}"/>
    <hyperlink ref="E17" r:id="rId17" display="mailto:Sara.Axelrod@ball.com" xr:uid="{C97C2CB6-B8B9-4ABC-A9B4-95AF2786E62B}"/>
    <hyperlink ref="E13" r:id="rId18" display="mailto:Sara.Axelrod@ball.com" xr:uid="{BC93C7FF-AB71-4F02-B6E8-5F66DA0C768D}"/>
    <hyperlink ref="E16" r:id="rId19" display="mailto:Sara.Axelrod@ball.com" xr:uid="{B3A26CED-6A27-4530-BEF0-DBCBFF45E461}"/>
    <hyperlink ref="E12" r:id="rId20" display="mailto:Sara.Axelrod@ball.com" xr:uid="{AAF3E7FE-C192-43A3-90BF-4AB89BCBAE71}"/>
    <hyperlink ref="E15" r:id="rId21" display="mailto:Sara.Axelrod@ball.com" xr:uid="{09D1293E-83B1-48AC-BB2F-2ED6E5AC20DB}"/>
    <hyperlink ref="E33" r:id="rId22" display="mailto:fgc@saverglass.com" xr:uid="{3DFDD3FA-6303-4911-8A58-A964805BC93A}"/>
    <hyperlink ref="E32" r:id="rId23" display="mailto:fgc@saverglass.com" xr:uid="{E21E2393-02CF-4C01-B478-45897CDBCEEE}"/>
    <hyperlink ref="E31" r:id="rId24" display="mailto:fgc@saverglass.com" xr:uid="{E4327BA6-FA82-4BC3-A4A6-50D949DE698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election activeCell="B30" sqref="B30"/>
    </sheetView>
  </sheetViews>
  <sheetFormatPr baseColWidth="10" defaultColWidth="14.3984375" defaultRowHeight="15" customHeight="1"/>
  <cols>
    <col min="1" max="1" width="2.796875" customWidth="1"/>
    <col min="2" max="2" width="30" customWidth="1"/>
    <col min="3" max="8" width="18.796875" customWidth="1"/>
    <col min="9" max="9" width="45.19921875" customWidth="1"/>
    <col min="10" max="10" width="19.19921875" hidden="1" customWidth="1"/>
    <col min="11" max="26" width="9.19921875" customWidth="1"/>
  </cols>
  <sheetData>
    <row r="1" spans="1:26" ht="12.75" customHeight="1">
      <c r="A1" s="7"/>
      <c r="B1" s="8"/>
      <c r="C1" s="8"/>
      <c r="D1" s="8"/>
      <c r="E1" s="8"/>
      <c r="F1" s="8"/>
      <c r="G1" s="8"/>
      <c r="H1" s="8"/>
      <c r="I1" s="8"/>
      <c r="J1" s="8"/>
      <c r="K1" s="7"/>
      <c r="L1" s="7"/>
      <c r="M1" s="7"/>
      <c r="N1" s="7"/>
      <c r="O1" s="7"/>
      <c r="P1" s="7"/>
      <c r="Q1" s="7"/>
      <c r="R1" s="7"/>
      <c r="S1" s="7"/>
      <c r="T1" s="7"/>
      <c r="U1" s="7"/>
      <c r="V1" s="7"/>
      <c r="W1" s="7"/>
      <c r="X1" s="7"/>
      <c r="Y1" s="7"/>
      <c r="Z1" s="7"/>
    </row>
    <row r="2" spans="1:26" ht="12.75" customHeight="1">
      <c r="A2" s="7"/>
      <c r="B2" s="8"/>
      <c r="C2" s="8"/>
      <c r="D2" s="8"/>
      <c r="E2" s="8"/>
      <c r="F2" s="8"/>
      <c r="G2" s="8"/>
      <c r="H2" s="8"/>
      <c r="I2" s="8"/>
      <c r="J2" s="8"/>
      <c r="K2" s="7"/>
      <c r="L2" s="7"/>
      <c r="M2" s="7"/>
      <c r="N2" s="7"/>
      <c r="O2" s="7"/>
      <c r="P2" s="7"/>
      <c r="Q2" s="7"/>
      <c r="R2" s="7"/>
      <c r="S2" s="7"/>
      <c r="T2" s="7"/>
      <c r="U2" s="7"/>
      <c r="V2" s="7"/>
      <c r="W2" s="7"/>
      <c r="X2" s="7"/>
      <c r="Y2" s="7"/>
      <c r="Z2" s="7"/>
    </row>
    <row r="3" spans="1:26" ht="12.75" customHeight="1">
      <c r="A3" s="7"/>
      <c r="B3" s="8"/>
      <c r="C3" s="8"/>
      <c r="D3" s="8"/>
      <c r="E3" s="8"/>
      <c r="F3" s="8"/>
      <c r="G3" s="8"/>
      <c r="H3" s="8"/>
      <c r="I3" s="8"/>
      <c r="J3" s="8"/>
      <c r="K3" s="7"/>
      <c r="L3" s="7"/>
      <c r="M3" s="7"/>
      <c r="N3" s="7"/>
      <c r="O3" s="7"/>
      <c r="P3" s="7"/>
      <c r="Q3" s="7"/>
      <c r="R3" s="7"/>
      <c r="S3" s="7"/>
      <c r="T3" s="7"/>
      <c r="U3" s="7"/>
      <c r="V3" s="7"/>
      <c r="W3" s="7"/>
      <c r="X3" s="7"/>
      <c r="Y3" s="7"/>
      <c r="Z3" s="7"/>
    </row>
    <row r="4" spans="1:26" ht="12.75" customHeight="1">
      <c r="A4" s="7"/>
      <c r="B4" s="8"/>
      <c r="C4" s="8"/>
      <c r="D4" s="8"/>
      <c r="E4" s="8"/>
      <c r="F4" s="8"/>
      <c r="G4" s="8"/>
      <c r="H4" s="8"/>
      <c r="I4" s="8"/>
      <c r="J4" s="8"/>
      <c r="K4" s="7"/>
      <c r="L4" s="7"/>
      <c r="M4" s="7"/>
      <c r="N4" s="7"/>
      <c r="O4" s="7"/>
      <c r="P4" s="7"/>
      <c r="Q4" s="7"/>
      <c r="R4" s="7"/>
      <c r="S4" s="7"/>
      <c r="T4" s="7"/>
      <c r="U4" s="7"/>
      <c r="V4" s="7"/>
      <c r="W4" s="7"/>
      <c r="X4" s="7"/>
      <c r="Y4" s="7"/>
      <c r="Z4" s="7"/>
    </row>
    <row r="5" spans="1:26" ht="12.75" customHeight="1">
      <c r="A5" s="7"/>
      <c r="B5" s="8"/>
      <c r="C5" s="8"/>
      <c r="D5" s="8"/>
      <c r="E5" s="8"/>
      <c r="F5" s="8"/>
      <c r="G5" s="8"/>
      <c r="H5" s="8"/>
      <c r="I5" s="8"/>
      <c r="J5" s="8"/>
      <c r="K5" s="7"/>
      <c r="L5" s="7"/>
      <c r="M5" s="7"/>
      <c r="N5" s="7"/>
      <c r="O5" s="7"/>
      <c r="P5" s="7"/>
      <c r="Q5" s="7"/>
      <c r="R5" s="7"/>
      <c r="S5" s="7"/>
      <c r="T5" s="7"/>
      <c r="U5" s="7"/>
      <c r="V5" s="7"/>
      <c r="W5" s="7"/>
      <c r="X5" s="7"/>
      <c r="Y5" s="7"/>
      <c r="Z5" s="7"/>
    </row>
    <row r="6" spans="1:26" ht="12.75" customHeight="1">
      <c r="A6" s="7"/>
      <c r="B6" s="8"/>
      <c r="C6" s="8"/>
      <c r="D6" s="8"/>
      <c r="E6" s="8"/>
      <c r="F6" s="8"/>
      <c r="G6" s="8"/>
      <c r="H6" s="8"/>
      <c r="I6" s="8"/>
      <c r="J6" s="8"/>
      <c r="K6" s="7"/>
      <c r="L6" s="7"/>
      <c r="M6" s="7"/>
      <c r="N6" s="7"/>
      <c r="O6" s="7"/>
      <c r="P6" s="7"/>
      <c r="Q6" s="7"/>
      <c r="R6" s="7"/>
      <c r="S6" s="7"/>
      <c r="T6" s="7"/>
      <c r="U6" s="7"/>
      <c r="V6" s="7"/>
      <c r="W6" s="7"/>
      <c r="X6" s="7"/>
      <c r="Y6" s="7"/>
      <c r="Z6" s="7"/>
    </row>
    <row r="7" spans="1:26" ht="18.75" customHeight="1">
      <c r="A7" s="7"/>
      <c r="B7" s="331" t="s">
        <v>81</v>
      </c>
      <c r="C7" s="8"/>
      <c r="D7" s="8"/>
      <c r="E7" s="8"/>
      <c r="F7" s="8"/>
      <c r="G7" s="8"/>
      <c r="H7" s="8"/>
      <c r="I7" s="8"/>
      <c r="J7" s="8"/>
      <c r="K7" s="7"/>
      <c r="L7" s="7"/>
      <c r="M7" s="7"/>
      <c r="N7" s="7"/>
      <c r="O7" s="7"/>
      <c r="P7" s="7"/>
      <c r="Q7" s="7"/>
      <c r="R7" s="7"/>
      <c r="S7" s="7"/>
      <c r="T7" s="7"/>
      <c r="U7" s="7"/>
      <c r="V7" s="7"/>
      <c r="W7" s="7"/>
      <c r="X7" s="7"/>
      <c r="Y7" s="7"/>
      <c r="Z7" s="7"/>
    </row>
    <row r="8" spans="1:26" ht="12.75" customHeight="1">
      <c r="A8" s="7"/>
      <c r="B8" s="8"/>
      <c r="C8" s="8"/>
      <c r="D8" s="8"/>
      <c r="E8" s="8"/>
      <c r="F8" s="8"/>
      <c r="G8" s="8"/>
      <c r="H8" s="8"/>
      <c r="I8" s="8"/>
      <c r="J8" s="8"/>
      <c r="K8" s="7"/>
      <c r="L8" s="7"/>
      <c r="M8" s="7"/>
      <c r="N8" s="7"/>
      <c r="O8" s="7"/>
      <c r="P8" s="7"/>
      <c r="Q8" s="7"/>
      <c r="R8" s="7"/>
      <c r="S8" s="7"/>
      <c r="T8" s="7"/>
      <c r="U8" s="7"/>
      <c r="V8" s="7"/>
      <c r="W8" s="7"/>
      <c r="X8" s="7"/>
      <c r="Y8" s="7"/>
      <c r="Z8" s="7"/>
    </row>
    <row r="9" spans="1:26" ht="12.75" customHeight="1">
      <c r="A9" s="7"/>
      <c r="B9" s="8" t="s">
        <v>82</v>
      </c>
      <c r="C9" s="8"/>
      <c r="D9" s="8"/>
      <c r="E9" s="8"/>
      <c r="F9" s="8"/>
      <c r="G9" s="8"/>
      <c r="H9" s="8"/>
      <c r="I9" s="8"/>
      <c r="J9" s="8"/>
      <c r="K9" s="7"/>
      <c r="L9" s="7"/>
      <c r="M9" s="7"/>
      <c r="N9" s="7"/>
      <c r="O9" s="7"/>
      <c r="P9" s="7"/>
      <c r="Q9" s="7"/>
      <c r="R9" s="7"/>
      <c r="S9" s="7"/>
      <c r="T9" s="7"/>
      <c r="U9" s="7"/>
      <c r="V9" s="7"/>
      <c r="W9" s="7"/>
      <c r="X9" s="7"/>
      <c r="Y9" s="7"/>
      <c r="Z9" s="7"/>
    </row>
    <row r="10" spans="1:26" ht="6" customHeight="1">
      <c r="A10" s="7"/>
      <c r="B10" s="8"/>
      <c r="C10" s="8"/>
      <c r="D10" s="8"/>
      <c r="E10" s="8"/>
      <c r="F10" s="8"/>
      <c r="G10" s="8"/>
      <c r="H10" s="8"/>
      <c r="I10" s="8"/>
      <c r="J10" s="8"/>
      <c r="K10" s="7"/>
      <c r="L10" s="7"/>
      <c r="M10" s="7"/>
      <c r="N10" s="7"/>
      <c r="O10" s="7"/>
      <c r="P10" s="7"/>
      <c r="Q10" s="7"/>
      <c r="R10" s="7"/>
      <c r="S10" s="7"/>
      <c r="T10" s="7"/>
      <c r="U10" s="7"/>
      <c r="V10" s="7"/>
      <c r="W10" s="7"/>
      <c r="X10" s="7"/>
      <c r="Y10" s="7"/>
      <c r="Z10" s="7"/>
    </row>
    <row r="11" spans="1:26" ht="18" customHeight="1">
      <c r="A11" s="7"/>
      <c r="B11" s="436" t="s">
        <v>83</v>
      </c>
      <c r="C11" s="437"/>
      <c r="D11" s="13"/>
      <c r="E11" s="8"/>
      <c r="F11" s="8"/>
      <c r="G11" s="8"/>
      <c r="H11" s="8"/>
      <c r="I11" s="8"/>
      <c r="J11" s="8"/>
      <c r="K11" s="7"/>
      <c r="L11" s="7"/>
      <c r="M11" s="7"/>
      <c r="N11" s="7"/>
      <c r="O11" s="7"/>
      <c r="P11" s="7"/>
      <c r="Q11" s="7"/>
      <c r="R11" s="7"/>
      <c r="S11" s="7"/>
      <c r="T11" s="7"/>
      <c r="U11" s="7"/>
      <c r="V11" s="7"/>
      <c r="W11" s="7"/>
      <c r="X11" s="7"/>
      <c r="Y11" s="7"/>
      <c r="Z11" s="7"/>
    </row>
    <row r="12" spans="1:26" ht="15.75" customHeight="1">
      <c r="A12" s="7"/>
      <c r="B12" s="8" t="s">
        <v>84</v>
      </c>
      <c r="C12" s="8"/>
      <c r="D12" s="8"/>
      <c r="E12" s="8"/>
      <c r="F12" s="8"/>
      <c r="G12" s="8"/>
      <c r="H12" s="8"/>
      <c r="I12" s="8"/>
      <c r="J12" s="8"/>
      <c r="K12" s="7"/>
      <c r="L12" s="7"/>
      <c r="M12" s="7"/>
      <c r="N12" s="7"/>
      <c r="O12" s="7"/>
      <c r="P12" s="7"/>
      <c r="Q12" s="7"/>
      <c r="R12" s="7"/>
      <c r="S12" s="7"/>
      <c r="T12" s="7"/>
      <c r="U12" s="7"/>
      <c r="V12" s="7"/>
      <c r="W12" s="7"/>
      <c r="X12" s="7"/>
      <c r="Y12" s="7"/>
      <c r="Z12" s="7"/>
    </row>
    <row r="13" spans="1:26" ht="12.75" customHeight="1">
      <c r="A13" s="7"/>
      <c r="B13" s="8"/>
      <c r="C13" s="8"/>
      <c r="D13" s="8"/>
      <c r="E13" s="8"/>
      <c r="F13" s="8"/>
      <c r="G13" s="8"/>
      <c r="H13" s="8"/>
      <c r="I13" s="8"/>
      <c r="J13" s="8"/>
      <c r="K13" s="7"/>
      <c r="L13" s="7"/>
      <c r="M13" s="7"/>
      <c r="N13" s="7"/>
      <c r="O13" s="7"/>
      <c r="P13" s="7"/>
      <c r="Q13" s="7"/>
      <c r="R13" s="7"/>
      <c r="S13" s="7"/>
      <c r="T13" s="7"/>
      <c r="U13" s="7"/>
      <c r="V13" s="7"/>
      <c r="W13" s="7"/>
      <c r="X13" s="7"/>
      <c r="Y13" s="7"/>
      <c r="Z13" s="7"/>
    </row>
    <row r="14" spans="1:26" ht="18.75" customHeight="1">
      <c r="A14" s="7"/>
      <c r="B14" s="331" t="s">
        <v>85</v>
      </c>
      <c r="C14" s="8"/>
      <c r="D14" s="8"/>
      <c r="E14" s="8"/>
      <c r="F14" s="8"/>
      <c r="G14" s="8"/>
      <c r="H14" s="8"/>
      <c r="I14" s="8"/>
      <c r="J14" s="8"/>
      <c r="K14" s="7"/>
      <c r="L14" s="7"/>
      <c r="M14" s="7"/>
      <c r="N14" s="7"/>
      <c r="O14" s="7"/>
      <c r="P14" s="7"/>
      <c r="Q14" s="7"/>
      <c r="R14" s="7"/>
      <c r="S14" s="7"/>
      <c r="T14" s="7"/>
      <c r="U14" s="7"/>
      <c r="V14" s="7"/>
      <c r="W14" s="7"/>
      <c r="X14" s="7"/>
      <c r="Y14" s="7"/>
      <c r="Z14" s="7"/>
    </row>
    <row r="15" spans="1:26" ht="12.75" customHeight="1" thickBot="1">
      <c r="A15" s="7"/>
      <c r="B15" s="8"/>
      <c r="C15" s="8"/>
      <c r="D15" s="8"/>
      <c r="E15" s="8"/>
      <c r="F15" s="8"/>
      <c r="G15" s="8"/>
      <c r="H15" s="8"/>
      <c r="I15" s="8"/>
      <c r="J15" s="8"/>
      <c r="K15" s="7"/>
      <c r="L15" s="7"/>
      <c r="M15" s="7"/>
      <c r="N15" s="7"/>
      <c r="O15" s="7"/>
      <c r="P15" s="7"/>
      <c r="Q15" s="7"/>
      <c r="R15" s="7"/>
      <c r="S15" s="7"/>
      <c r="T15" s="7"/>
      <c r="U15" s="7"/>
      <c r="V15" s="7"/>
      <c r="W15" s="7"/>
      <c r="X15" s="7"/>
      <c r="Y15" s="7"/>
      <c r="Z15" s="7"/>
    </row>
    <row r="16" spans="1:26" ht="27" customHeight="1" thickBot="1">
      <c r="A16" s="7"/>
      <c r="B16" s="406" t="s">
        <v>86</v>
      </c>
      <c r="C16" s="406" t="s">
        <v>87</v>
      </c>
      <c r="D16" s="426"/>
      <c r="E16" s="426"/>
      <c r="F16" s="426"/>
      <c r="G16" s="406" t="s">
        <v>88</v>
      </c>
      <c r="H16" s="426"/>
      <c r="I16" s="406" t="s">
        <v>2</v>
      </c>
      <c r="J16" s="8"/>
      <c r="K16" s="7"/>
      <c r="L16" s="7"/>
      <c r="M16" s="7"/>
      <c r="N16" s="7"/>
      <c r="O16" s="7"/>
      <c r="P16" s="7"/>
      <c r="Q16" s="7"/>
      <c r="R16" s="7"/>
      <c r="S16" s="7"/>
      <c r="T16" s="7"/>
      <c r="U16" s="7"/>
      <c r="V16" s="7"/>
      <c r="W16" s="7"/>
      <c r="X16" s="7"/>
      <c r="Y16" s="7"/>
      <c r="Z16" s="7"/>
    </row>
    <row r="17" spans="1:26" ht="27" customHeight="1" thickBot="1">
      <c r="A17" s="7"/>
      <c r="B17" s="426"/>
      <c r="C17" s="332" t="s">
        <v>89</v>
      </c>
      <c r="D17" s="332" t="s">
        <v>90</v>
      </c>
      <c r="E17" s="332" t="s">
        <v>91</v>
      </c>
      <c r="F17" s="332" t="s">
        <v>92</v>
      </c>
      <c r="G17" s="332" t="s">
        <v>700</v>
      </c>
      <c r="H17" s="332" t="s">
        <v>701</v>
      </c>
      <c r="I17" s="426"/>
      <c r="J17" s="8"/>
      <c r="K17" s="7"/>
      <c r="L17" s="7"/>
      <c r="M17" s="7"/>
      <c r="N17" s="7"/>
      <c r="O17" s="7"/>
      <c r="P17" s="7"/>
      <c r="Q17" s="7"/>
      <c r="R17" s="7"/>
      <c r="S17" s="7"/>
      <c r="T17" s="7"/>
      <c r="U17" s="7"/>
      <c r="V17" s="7"/>
      <c r="W17" s="7"/>
      <c r="X17" s="7"/>
      <c r="Y17" s="7"/>
      <c r="Z17" s="7"/>
    </row>
    <row r="18" spans="1:26" ht="18" customHeight="1">
      <c r="A18" s="7"/>
      <c r="B18" s="333"/>
      <c r="C18" s="334"/>
      <c r="D18" s="334"/>
      <c r="E18" s="334"/>
      <c r="F18" s="334"/>
      <c r="G18" s="335"/>
      <c r="H18" s="335"/>
      <c r="I18" s="336"/>
      <c r="J18" s="8"/>
      <c r="K18" s="7"/>
      <c r="L18" s="7"/>
      <c r="M18" s="7"/>
      <c r="N18" s="7"/>
      <c r="O18" s="7"/>
      <c r="P18" s="7"/>
      <c r="Q18" s="7"/>
      <c r="R18" s="7"/>
      <c r="S18" s="7"/>
      <c r="T18" s="7"/>
      <c r="U18" s="7"/>
      <c r="V18" s="7"/>
      <c r="W18" s="7"/>
      <c r="X18" s="7"/>
      <c r="Y18" s="7"/>
      <c r="Z18" s="7"/>
    </row>
    <row r="19" spans="1:26" ht="18" customHeight="1">
      <c r="A19" s="7"/>
      <c r="B19" s="337"/>
      <c r="C19" s="338"/>
      <c r="D19" s="338"/>
      <c r="E19" s="338"/>
      <c r="F19" s="338"/>
      <c r="G19" s="339"/>
      <c r="H19" s="339"/>
      <c r="I19" s="340"/>
      <c r="J19" s="8"/>
      <c r="K19" s="7"/>
      <c r="L19" s="7"/>
      <c r="M19" s="7"/>
      <c r="N19" s="7"/>
      <c r="O19" s="7"/>
      <c r="P19" s="7"/>
      <c r="Q19" s="7"/>
      <c r="R19" s="7"/>
      <c r="S19" s="7"/>
      <c r="T19" s="7"/>
      <c r="U19" s="7"/>
      <c r="V19" s="7"/>
      <c r="W19" s="7"/>
      <c r="X19" s="7"/>
      <c r="Y19" s="7"/>
      <c r="Z19" s="7"/>
    </row>
    <row r="20" spans="1:26" ht="18" customHeight="1">
      <c r="A20" s="7"/>
      <c r="B20" s="337"/>
      <c r="C20" s="338"/>
      <c r="D20" s="338"/>
      <c r="E20" s="338"/>
      <c r="F20" s="338"/>
      <c r="G20" s="339"/>
      <c r="H20" s="339"/>
      <c r="I20" s="340"/>
      <c r="J20" s="8"/>
      <c r="K20" s="7"/>
      <c r="L20" s="7"/>
      <c r="M20" s="7"/>
      <c r="N20" s="7"/>
      <c r="O20" s="7"/>
      <c r="P20" s="7"/>
      <c r="Q20" s="7"/>
      <c r="R20" s="7"/>
      <c r="S20" s="7"/>
      <c r="T20" s="7"/>
      <c r="U20" s="7"/>
      <c r="V20" s="7"/>
      <c r="W20" s="7"/>
      <c r="X20" s="7"/>
      <c r="Y20" s="7"/>
      <c r="Z20" s="7"/>
    </row>
    <row r="21" spans="1:26" ht="18" customHeight="1">
      <c r="A21" s="7"/>
      <c r="B21" s="337"/>
      <c r="C21" s="338"/>
      <c r="D21" s="338"/>
      <c r="E21" s="338"/>
      <c r="F21" s="338"/>
      <c r="G21" s="339"/>
      <c r="H21" s="339"/>
      <c r="I21" s="340"/>
      <c r="J21" s="8"/>
      <c r="K21" s="7"/>
      <c r="L21" s="7"/>
      <c r="M21" s="7"/>
      <c r="N21" s="7"/>
      <c r="O21" s="7"/>
      <c r="P21" s="7"/>
      <c r="Q21" s="7"/>
      <c r="R21" s="7"/>
      <c r="S21" s="7"/>
      <c r="T21" s="7"/>
      <c r="U21" s="7"/>
      <c r="V21" s="7"/>
      <c r="W21" s="7"/>
      <c r="X21" s="7"/>
      <c r="Y21" s="7"/>
      <c r="Z21" s="7"/>
    </row>
    <row r="22" spans="1:26" ht="18" customHeight="1">
      <c r="A22" s="7"/>
      <c r="B22" s="337"/>
      <c r="C22" s="338"/>
      <c r="D22" s="338"/>
      <c r="E22" s="338"/>
      <c r="F22" s="338"/>
      <c r="G22" s="339"/>
      <c r="H22" s="339"/>
      <c r="I22" s="340"/>
      <c r="J22" s="8"/>
      <c r="K22" s="7"/>
      <c r="L22" s="7"/>
      <c r="M22" s="7"/>
      <c r="N22" s="7"/>
      <c r="O22" s="7"/>
      <c r="P22" s="7"/>
      <c r="Q22" s="7"/>
      <c r="R22" s="7"/>
      <c r="S22" s="7"/>
      <c r="T22" s="7"/>
      <c r="U22" s="7"/>
      <c r="V22" s="7"/>
      <c r="W22" s="7"/>
      <c r="X22" s="7"/>
      <c r="Y22" s="7"/>
      <c r="Z22" s="7"/>
    </row>
    <row r="23" spans="1:26" ht="18" customHeight="1" thickBot="1">
      <c r="A23" s="7"/>
      <c r="B23" s="341"/>
      <c r="C23" s="342"/>
      <c r="D23" s="342"/>
      <c r="E23" s="342"/>
      <c r="F23" s="342"/>
      <c r="G23" s="343"/>
      <c r="H23" s="343"/>
      <c r="I23" s="344"/>
      <c r="J23" s="8"/>
      <c r="K23" s="7"/>
      <c r="L23" s="7"/>
      <c r="M23" s="7"/>
      <c r="N23" s="7"/>
      <c r="O23" s="7"/>
      <c r="P23" s="7"/>
      <c r="Q23" s="7"/>
      <c r="R23" s="7"/>
      <c r="S23" s="7"/>
      <c r="T23" s="7"/>
      <c r="U23" s="7"/>
      <c r="V23" s="7"/>
      <c r="W23" s="7"/>
      <c r="X23" s="7"/>
      <c r="Y23" s="7"/>
      <c r="Z23" s="7"/>
    </row>
    <row r="24" spans="1:26" ht="12.75" customHeight="1">
      <c r="A24" s="7"/>
      <c r="B24" s="8"/>
      <c r="C24" s="8"/>
      <c r="D24" s="8"/>
      <c r="E24" s="8"/>
      <c r="F24" s="8"/>
      <c r="G24" s="8"/>
      <c r="H24" s="8"/>
      <c r="I24" s="8"/>
      <c r="J24" s="8"/>
      <c r="K24" s="7"/>
      <c r="L24" s="7"/>
      <c r="M24" s="7"/>
      <c r="N24" s="7"/>
      <c r="O24" s="7"/>
      <c r="P24" s="7"/>
      <c r="Q24" s="7"/>
      <c r="R24" s="7"/>
      <c r="S24" s="7"/>
      <c r="T24" s="7"/>
      <c r="U24" s="7"/>
      <c r="V24" s="7"/>
      <c r="W24" s="7"/>
      <c r="X24" s="7"/>
      <c r="Y24" s="7"/>
      <c r="Z24" s="7"/>
    </row>
    <row r="25" spans="1:26" ht="12.75" customHeight="1">
      <c r="A25" s="7"/>
      <c r="B25" s="8"/>
      <c r="C25" s="8"/>
      <c r="D25" s="8"/>
      <c r="E25" s="8"/>
      <c r="F25" s="8"/>
      <c r="G25" s="8"/>
      <c r="H25" s="8"/>
      <c r="I25" s="8"/>
      <c r="J25" s="8"/>
      <c r="K25" s="7"/>
      <c r="L25" s="7"/>
      <c r="M25" s="7"/>
      <c r="N25" s="7"/>
      <c r="O25" s="7"/>
      <c r="P25" s="7"/>
      <c r="Q25" s="7"/>
      <c r="R25" s="7"/>
      <c r="S25" s="7"/>
      <c r="T25" s="7"/>
      <c r="U25" s="7"/>
      <c r="V25" s="7"/>
      <c r="W25" s="7"/>
      <c r="X25" s="7"/>
      <c r="Y25" s="7"/>
      <c r="Z25" s="7"/>
    </row>
    <row r="26" spans="1:26" ht="17.25" customHeight="1">
      <c r="A26" s="7"/>
      <c r="B26" s="331" t="s">
        <v>93</v>
      </c>
      <c r="C26" s="8"/>
      <c r="D26" s="8"/>
      <c r="E26" s="8"/>
      <c r="F26" s="8"/>
      <c r="G26" s="8"/>
      <c r="H26" s="8"/>
      <c r="I26" s="8"/>
      <c r="J26" s="8"/>
      <c r="K26" s="7"/>
      <c r="L26" s="7"/>
      <c r="M26" s="7"/>
      <c r="N26" s="7"/>
      <c r="O26" s="7"/>
      <c r="P26" s="7"/>
      <c r="Q26" s="7"/>
      <c r="R26" s="7"/>
      <c r="S26" s="7"/>
      <c r="T26" s="7"/>
      <c r="U26" s="7"/>
      <c r="V26" s="7"/>
      <c r="W26" s="7"/>
      <c r="X26" s="7"/>
      <c r="Y26" s="7"/>
      <c r="Z26" s="7"/>
    </row>
    <row r="27" spans="1:26" ht="12.75" customHeight="1" thickBot="1">
      <c r="A27" s="7"/>
      <c r="B27" s="8"/>
      <c r="C27" s="8"/>
      <c r="D27" s="8"/>
      <c r="E27" s="8"/>
      <c r="F27" s="8"/>
      <c r="G27" s="8"/>
      <c r="H27" s="8"/>
      <c r="I27" s="8"/>
      <c r="J27" s="8"/>
      <c r="K27" s="7"/>
      <c r="L27" s="7"/>
      <c r="M27" s="7"/>
      <c r="N27" s="7"/>
      <c r="O27" s="7"/>
      <c r="P27" s="7"/>
      <c r="Q27" s="7"/>
      <c r="R27" s="7"/>
      <c r="S27" s="7"/>
      <c r="T27" s="7"/>
      <c r="U27" s="7"/>
      <c r="V27" s="7"/>
      <c r="W27" s="7"/>
      <c r="X27" s="7"/>
      <c r="Y27" s="7"/>
      <c r="Z27" s="7"/>
    </row>
    <row r="28" spans="1:26" ht="27" customHeight="1" thickBot="1">
      <c r="A28" s="7"/>
      <c r="B28" s="406" t="s">
        <v>94</v>
      </c>
      <c r="C28" s="406" t="s">
        <v>87</v>
      </c>
      <c r="D28" s="426"/>
      <c r="E28" s="426"/>
      <c r="F28" s="426"/>
      <c r="G28" s="406" t="s">
        <v>88</v>
      </c>
      <c r="H28" s="426"/>
      <c r="I28" s="406" t="s">
        <v>2</v>
      </c>
      <c r="J28" s="7"/>
      <c r="K28" s="7"/>
      <c r="L28" s="7"/>
      <c r="M28" s="7"/>
      <c r="N28" s="7"/>
      <c r="O28" s="7"/>
      <c r="P28" s="7"/>
      <c r="Q28" s="7"/>
      <c r="R28" s="7"/>
      <c r="S28" s="7"/>
      <c r="T28" s="7"/>
      <c r="U28" s="7"/>
      <c r="V28" s="7"/>
      <c r="W28" s="7"/>
      <c r="X28" s="7"/>
      <c r="Y28" s="7"/>
      <c r="Z28" s="7"/>
    </row>
    <row r="29" spans="1:26" ht="27" customHeight="1" thickBot="1">
      <c r="A29" s="7"/>
      <c r="B29" s="426"/>
      <c r="C29" s="332" t="s">
        <v>89</v>
      </c>
      <c r="D29" s="332" t="s">
        <v>90</v>
      </c>
      <c r="E29" s="332" t="s">
        <v>91</v>
      </c>
      <c r="F29" s="332" t="s">
        <v>92</v>
      </c>
      <c r="G29" s="332" t="s">
        <v>700</v>
      </c>
      <c r="H29" s="332" t="s">
        <v>702</v>
      </c>
      <c r="I29" s="426"/>
      <c r="J29" s="7"/>
      <c r="K29" s="7"/>
      <c r="L29" s="7"/>
      <c r="M29" s="7"/>
      <c r="N29" s="7"/>
      <c r="O29" s="7"/>
      <c r="P29" s="7"/>
      <c r="Q29" s="7"/>
      <c r="R29" s="7"/>
      <c r="S29" s="7"/>
      <c r="T29" s="7"/>
      <c r="U29" s="7"/>
      <c r="V29" s="7"/>
      <c r="W29" s="7"/>
      <c r="X29" s="7"/>
      <c r="Y29" s="7"/>
      <c r="Z29" s="7"/>
    </row>
    <row r="30" spans="1:26" ht="18" customHeight="1">
      <c r="A30" s="7"/>
      <c r="B30" s="333"/>
      <c r="C30" s="334"/>
      <c r="D30" s="334"/>
      <c r="E30" s="334"/>
      <c r="F30" s="334"/>
      <c r="G30" s="335"/>
      <c r="H30" s="335"/>
      <c r="I30" s="336"/>
      <c r="J30" s="187"/>
      <c r="K30" s="7"/>
      <c r="L30" s="7"/>
      <c r="M30" s="7"/>
      <c r="N30" s="7"/>
      <c r="O30" s="7"/>
      <c r="P30" s="7"/>
      <c r="Q30" s="7"/>
      <c r="R30" s="7"/>
      <c r="S30" s="7"/>
      <c r="T30" s="7"/>
      <c r="U30" s="7"/>
      <c r="V30" s="7"/>
      <c r="W30" s="7"/>
      <c r="X30" s="7"/>
      <c r="Y30" s="7"/>
      <c r="Z30" s="7"/>
    </row>
    <row r="31" spans="1:26" ht="18" customHeight="1">
      <c r="A31" s="7"/>
      <c r="B31" s="337"/>
      <c r="C31" s="338"/>
      <c r="D31" s="338"/>
      <c r="E31" s="338"/>
      <c r="F31" s="338"/>
      <c r="G31" s="339"/>
      <c r="H31" s="339"/>
      <c r="I31" s="340"/>
      <c r="J31" s="187"/>
      <c r="K31" s="7"/>
      <c r="L31" s="7"/>
      <c r="M31" s="7"/>
      <c r="N31" s="7"/>
      <c r="O31" s="7"/>
      <c r="P31" s="7"/>
      <c r="Q31" s="7"/>
      <c r="R31" s="7"/>
      <c r="S31" s="7"/>
      <c r="T31" s="7"/>
      <c r="U31" s="7"/>
      <c r="V31" s="7"/>
      <c r="W31" s="7"/>
      <c r="X31" s="7"/>
      <c r="Y31" s="7"/>
      <c r="Z31" s="7"/>
    </row>
    <row r="32" spans="1:26" ht="18" customHeight="1">
      <c r="A32" s="7"/>
      <c r="B32" s="337"/>
      <c r="C32" s="338"/>
      <c r="D32" s="338"/>
      <c r="E32" s="338"/>
      <c r="F32" s="338"/>
      <c r="G32" s="339"/>
      <c r="H32" s="339"/>
      <c r="I32" s="340"/>
      <c r="J32" s="187"/>
      <c r="K32" s="7"/>
      <c r="L32" s="7"/>
      <c r="M32" s="7"/>
      <c r="N32" s="7"/>
      <c r="O32" s="7"/>
      <c r="P32" s="7"/>
      <c r="Q32" s="7"/>
      <c r="R32" s="7"/>
      <c r="S32" s="7"/>
      <c r="T32" s="7"/>
      <c r="U32" s="7"/>
      <c r="V32" s="7"/>
      <c r="W32" s="7"/>
      <c r="X32" s="7"/>
      <c r="Y32" s="7"/>
      <c r="Z32" s="7"/>
    </row>
    <row r="33" spans="1:26" ht="18" customHeight="1">
      <c r="A33" s="7"/>
      <c r="B33" s="337"/>
      <c r="C33" s="338"/>
      <c r="D33" s="338"/>
      <c r="E33" s="338"/>
      <c r="F33" s="338"/>
      <c r="G33" s="339"/>
      <c r="H33" s="339"/>
      <c r="I33" s="340"/>
      <c r="J33" s="187"/>
      <c r="K33" s="7"/>
      <c r="L33" s="7"/>
      <c r="M33" s="7"/>
      <c r="N33" s="7"/>
      <c r="O33" s="7"/>
      <c r="P33" s="7"/>
      <c r="Q33" s="7"/>
      <c r="R33" s="7"/>
      <c r="S33" s="7"/>
      <c r="T33" s="7"/>
      <c r="U33" s="7"/>
      <c r="V33" s="7"/>
      <c r="W33" s="7"/>
      <c r="X33" s="7"/>
      <c r="Y33" s="7"/>
      <c r="Z33" s="7"/>
    </row>
    <row r="34" spans="1:26" ht="18" customHeight="1">
      <c r="A34" s="7"/>
      <c r="B34" s="337"/>
      <c r="C34" s="338"/>
      <c r="D34" s="338"/>
      <c r="E34" s="338"/>
      <c r="F34" s="338"/>
      <c r="G34" s="339"/>
      <c r="H34" s="339"/>
      <c r="I34" s="340"/>
      <c r="J34" s="187"/>
      <c r="K34" s="7"/>
      <c r="L34" s="7"/>
      <c r="M34" s="7"/>
      <c r="N34" s="7"/>
      <c r="O34" s="7"/>
      <c r="P34" s="7"/>
      <c r="Q34" s="7"/>
      <c r="R34" s="7"/>
      <c r="S34" s="7"/>
      <c r="T34" s="7"/>
      <c r="U34" s="7"/>
      <c r="V34" s="7"/>
      <c r="W34" s="7"/>
      <c r="X34" s="7"/>
      <c r="Y34" s="7"/>
      <c r="Z34" s="7"/>
    </row>
    <row r="35" spans="1:26" ht="18" customHeight="1" thickBot="1">
      <c r="A35" s="7"/>
      <c r="B35" s="341"/>
      <c r="C35" s="342"/>
      <c r="D35" s="342"/>
      <c r="E35" s="342"/>
      <c r="F35" s="342"/>
      <c r="G35" s="343"/>
      <c r="H35" s="343"/>
      <c r="I35" s="344"/>
      <c r="J35" s="187"/>
      <c r="K35" s="7"/>
      <c r="L35" s="7"/>
      <c r="M35" s="7"/>
      <c r="N35" s="7"/>
      <c r="O35" s="7"/>
      <c r="P35" s="7"/>
      <c r="Q35" s="7"/>
      <c r="R35" s="7"/>
      <c r="S35" s="7"/>
      <c r="T35" s="7"/>
      <c r="U35" s="7"/>
      <c r="V35" s="7"/>
      <c r="W35" s="7"/>
      <c r="X35" s="7"/>
      <c r="Y35" s="7"/>
      <c r="Z35" s="7"/>
    </row>
    <row r="36" spans="1:26" ht="12.75" customHeight="1">
      <c r="A36" s="7"/>
      <c r="B36" s="8"/>
      <c r="C36" s="8"/>
      <c r="D36" s="8"/>
      <c r="E36" s="8"/>
      <c r="F36" s="8"/>
      <c r="G36" s="8"/>
      <c r="H36" s="8"/>
      <c r="I36" s="8"/>
      <c r="J36" s="8"/>
      <c r="K36" s="7"/>
      <c r="L36" s="7"/>
      <c r="M36" s="7"/>
      <c r="N36" s="7"/>
      <c r="O36" s="7"/>
      <c r="P36" s="7"/>
      <c r="Q36" s="7"/>
      <c r="R36" s="7"/>
      <c r="S36" s="7"/>
      <c r="T36" s="7"/>
      <c r="U36" s="7"/>
      <c r="V36" s="7"/>
      <c r="W36" s="7"/>
      <c r="X36" s="7"/>
      <c r="Y36" s="7"/>
      <c r="Z36" s="7"/>
    </row>
    <row r="37" spans="1:26" ht="12.75" customHeight="1">
      <c r="A37" s="7"/>
      <c r="B37" s="8"/>
      <c r="C37" s="8"/>
      <c r="D37" s="8"/>
      <c r="E37" s="8"/>
      <c r="F37" s="8"/>
      <c r="G37" s="8"/>
      <c r="H37" s="8"/>
      <c r="I37" s="8"/>
      <c r="J37" s="8"/>
      <c r="K37" s="7"/>
      <c r="L37" s="7"/>
      <c r="M37" s="7"/>
      <c r="N37" s="7"/>
      <c r="O37" s="7"/>
      <c r="P37" s="7"/>
      <c r="Q37" s="7"/>
      <c r="R37" s="7"/>
      <c r="S37" s="7"/>
      <c r="T37" s="7"/>
      <c r="U37" s="7"/>
      <c r="V37" s="7"/>
      <c r="W37" s="7"/>
      <c r="X37" s="7"/>
      <c r="Y37" s="7"/>
      <c r="Z37" s="7"/>
    </row>
    <row r="38" spans="1:26" ht="12.75" customHeight="1">
      <c r="A38" s="7"/>
      <c r="B38" s="8"/>
      <c r="C38" s="8"/>
      <c r="D38" s="8"/>
      <c r="E38" s="8"/>
      <c r="F38" s="8"/>
      <c r="G38" s="8"/>
      <c r="H38" s="8"/>
      <c r="I38" s="8"/>
      <c r="J38" s="8"/>
      <c r="K38" s="7"/>
      <c r="L38" s="7"/>
      <c r="M38" s="7"/>
      <c r="N38" s="7"/>
      <c r="O38" s="7"/>
      <c r="P38" s="7"/>
      <c r="Q38" s="7"/>
      <c r="R38" s="7"/>
      <c r="S38" s="7"/>
      <c r="T38" s="7"/>
      <c r="U38" s="7"/>
      <c r="V38" s="7"/>
      <c r="W38" s="7"/>
      <c r="X38" s="7"/>
      <c r="Y38" s="7"/>
      <c r="Z38" s="7"/>
    </row>
    <row r="39" spans="1:26" ht="12.75" customHeight="1">
      <c r="A39" s="7"/>
      <c r="B39" s="8"/>
      <c r="C39" s="8"/>
      <c r="D39" s="8"/>
      <c r="E39" s="8"/>
      <c r="F39" s="8"/>
      <c r="G39" s="8"/>
      <c r="H39" s="8"/>
      <c r="I39" s="8"/>
      <c r="J39" s="8"/>
      <c r="K39" s="7"/>
      <c r="L39" s="7"/>
      <c r="M39" s="7"/>
      <c r="N39" s="7"/>
      <c r="O39" s="7"/>
      <c r="P39" s="7"/>
      <c r="Q39" s="7"/>
      <c r="R39" s="7"/>
      <c r="S39" s="7"/>
      <c r="T39" s="7"/>
      <c r="U39" s="7"/>
      <c r="V39" s="7"/>
      <c r="W39" s="7"/>
      <c r="X39" s="7"/>
      <c r="Y39" s="7"/>
      <c r="Z39" s="7"/>
    </row>
    <row r="40" spans="1:26" ht="12.75" customHeight="1">
      <c r="A40" s="7"/>
      <c r="B40" s="8"/>
      <c r="C40" s="8"/>
      <c r="D40" s="8"/>
      <c r="E40" s="8"/>
      <c r="F40" s="8"/>
      <c r="G40" s="8"/>
      <c r="H40" s="8"/>
      <c r="I40" s="8"/>
      <c r="J40" s="8"/>
      <c r="K40" s="7"/>
      <c r="L40" s="7"/>
      <c r="M40" s="7"/>
      <c r="N40" s="7"/>
      <c r="O40" s="7"/>
      <c r="P40" s="7"/>
      <c r="Q40" s="7"/>
      <c r="R40" s="7"/>
      <c r="S40" s="7"/>
      <c r="T40" s="7"/>
      <c r="U40" s="7"/>
      <c r="V40" s="7"/>
      <c r="W40" s="7"/>
      <c r="X40" s="7"/>
      <c r="Y40" s="7"/>
      <c r="Z40" s="7"/>
    </row>
    <row r="41" spans="1:26" ht="12.75" customHeight="1">
      <c r="A41" s="7"/>
      <c r="B41" s="8"/>
      <c r="C41" s="8"/>
      <c r="D41" s="8"/>
      <c r="E41" s="8"/>
      <c r="F41" s="8"/>
      <c r="G41" s="8"/>
      <c r="H41" s="8"/>
      <c r="I41" s="8"/>
      <c r="J41" s="8"/>
      <c r="K41" s="7"/>
      <c r="L41" s="7"/>
      <c r="M41" s="7"/>
      <c r="N41" s="7"/>
      <c r="O41" s="7"/>
      <c r="P41" s="7"/>
      <c r="Q41" s="7"/>
      <c r="R41" s="7"/>
      <c r="S41" s="7"/>
      <c r="T41" s="7"/>
      <c r="U41" s="7"/>
      <c r="V41" s="7"/>
      <c r="W41" s="7"/>
      <c r="X41" s="7"/>
      <c r="Y41" s="7"/>
      <c r="Z41" s="7"/>
    </row>
    <row r="42" spans="1:26" ht="12.75" customHeight="1">
      <c r="A42" s="7"/>
      <c r="B42" s="8"/>
      <c r="C42" s="8"/>
      <c r="D42" s="8"/>
      <c r="E42" s="8"/>
      <c r="F42" s="8"/>
      <c r="G42" s="8"/>
      <c r="H42" s="8"/>
      <c r="I42" s="8"/>
      <c r="J42" s="8"/>
      <c r="K42" s="7"/>
      <c r="L42" s="7"/>
      <c r="M42" s="7"/>
      <c r="N42" s="7"/>
      <c r="O42" s="7"/>
      <c r="P42" s="7"/>
      <c r="Q42" s="7"/>
      <c r="R42" s="7"/>
      <c r="S42" s="7"/>
      <c r="T42" s="7"/>
      <c r="U42" s="7"/>
      <c r="V42" s="7"/>
      <c r="W42" s="7"/>
      <c r="X42" s="7"/>
      <c r="Y42" s="7"/>
      <c r="Z42" s="7"/>
    </row>
    <row r="43" spans="1:26" ht="12.75" customHeight="1">
      <c r="A43" s="7"/>
      <c r="B43" s="8"/>
      <c r="C43" s="8"/>
      <c r="D43" s="8"/>
      <c r="E43" s="8"/>
      <c r="F43" s="8"/>
      <c r="G43" s="8"/>
      <c r="H43" s="8"/>
      <c r="I43" s="8"/>
      <c r="J43" s="8"/>
      <c r="K43" s="7"/>
      <c r="L43" s="7"/>
      <c r="M43" s="7"/>
      <c r="N43" s="7"/>
      <c r="O43" s="7"/>
      <c r="P43" s="7"/>
      <c r="Q43" s="7"/>
      <c r="R43" s="7"/>
      <c r="S43" s="7"/>
      <c r="T43" s="7"/>
      <c r="U43" s="7"/>
      <c r="V43" s="7"/>
      <c r="W43" s="7"/>
      <c r="X43" s="7"/>
      <c r="Y43" s="7"/>
      <c r="Z43" s="7"/>
    </row>
    <row r="44" spans="1:26" ht="12.75" customHeight="1">
      <c r="A44" s="7"/>
      <c r="B44" s="8"/>
      <c r="C44" s="8"/>
      <c r="D44" s="8"/>
      <c r="E44" s="8"/>
      <c r="F44" s="8"/>
      <c r="G44" s="8"/>
      <c r="H44" s="8"/>
      <c r="I44" s="8"/>
      <c r="J44" s="8"/>
      <c r="K44" s="7"/>
      <c r="L44" s="7"/>
      <c r="M44" s="7"/>
      <c r="N44" s="7"/>
      <c r="O44" s="7"/>
      <c r="P44" s="7"/>
      <c r="Q44" s="7"/>
      <c r="R44" s="7"/>
      <c r="S44" s="7"/>
      <c r="T44" s="7"/>
      <c r="U44" s="7"/>
      <c r="V44" s="7"/>
      <c r="W44" s="7"/>
      <c r="X44" s="7"/>
      <c r="Y44" s="7"/>
      <c r="Z44" s="7"/>
    </row>
    <row r="45" spans="1:26" ht="12.75" customHeight="1">
      <c r="A45" s="7"/>
      <c r="B45" s="8"/>
      <c r="C45" s="8"/>
      <c r="D45" s="8"/>
      <c r="E45" s="8"/>
      <c r="F45" s="8"/>
      <c r="G45" s="8"/>
      <c r="H45" s="8"/>
      <c r="I45" s="8"/>
      <c r="J45" s="8"/>
      <c r="K45" s="7"/>
      <c r="L45" s="7"/>
      <c r="M45" s="7"/>
      <c r="N45" s="7"/>
      <c r="O45" s="7"/>
      <c r="P45" s="7"/>
      <c r="Q45" s="7"/>
      <c r="R45" s="7"/>
      <c r="S45" s="7"/>
      <c r="T45" s="7"/>
      <c r="U45" s="7"/>
      <c r="V45" s="7"/>
      <c r="W45" s="7"/>
      <c r="X45" s="7"/>
      <c r="Y45" s="7"/>
      <c r="Z45" s="7"/>
    </row>
    <row r="46" spans="1:26" ht="12.75" customHeight="1">
      <c r="A46" s="7"/>
      <c r="B46" s="8"/>
      <c r="C46" s="8"/>
      <c r="D46" s="8"/>
      <c r="E46" s="8"/>
      <c r="F46" s="8"/>
      <c r="G46" s="8"/>
      <c r="H46" s="8"/>
      <c r="I46" s="8"/>
      <c r="J46" s="8"/>
      <c r="K46" s="7"/>
      <c r="L46" s="7"/>
      <c r="M46" s="7"/>
      <c r="N46" s="7"/>
      <c r="O46" s="7"/>
      <c r="P46" s="7"/>
      <c r="Q46" s="7"/>
      <c r="R46" s="7"/>
      <c r="S46" s="7"/>
      <c r="T46" s="7"/>
      <c r="U46" s="7"/>
      <c r="V46" s="7"/>
      <c r="W46" s="7"/>
      <c r="X46" s="7"/>
      <c r="Y46" s="7"/>
      <c r="Z46" s="7"/>
    </row>
    <row r="47" spans="1:26" ht="12.75" customHeight="1">
      <c r="A47" s="7"/>
      <c r="B47" s="8"/>
      <c r="C47" s="8"/>
      <c r="D47" s="8"/>
      <c r="E47" s="8"/>
      <c r="F47" s="8"/>
      <c r="G47" s="8"/>
      <c r="H47" s="8"/>
      <c r="I47" s="8"/>
      <c r="J47" s="8"/>
      <c r="K47" s="7"/>
      <c r="L47" s="7"/>
      <c r="M47" s="7"/>
      <c r="N47" s="7"/>
      <c r="O47" s="7"/>
      <c r="P47" s="7"/>
      <c r="Q47" s="7"/>
      <c r="R47" s="7"/>
      <c r="S47" s="7"/>
      <c r="T47" s="7"/>
      <c r="U47" s="7"/>
      <c r="V47" s="7"/>
      <c r="W47" s="7"/>
      <c r="X47" s="7"/>
      <c r="Y47" s="7"/>
      <c r="Z47" s="7"/>
    </row>
    <row r="48" spans="1:26" ht="12.75" customHeight="1">
      <c r="A48" s="7"/>
      <c r="B48" s="8"/>
      <c r="C48" s="8"/>
      <c r="D48" s="8"/>
      <c r="E48" s="8"/>
      <c r="F48" s="8"/>
      <c r="G48" s="8"/>
      <c r="H48" s="8"/>
      <c r="I48" s="8"/>
      <c r="J48" s="8"/>
      <c r="K48" s="7"/>
      <c r="L48" s="7"/>
      <c r="M48" s="7"/>
      <c r="N48" s="7"/>
      <c r="O48" s="7"/>
      <c r="P48" s="7"/>
      <c r="Q48" s="7"/>
      <c r="R48" s="7"/>
      <c r="S48" s="7"/>
      <c r="T48" s="7"/>
      <c r="U48" s="7"/>
      <c r="V48" s="7"/>
      <c r="W48" s="7"/>
      <c r="X48" s="7"/>
      <c r="Y48" s="7"/>
      <c r="Z48" s="7"/>
    </row>
    <row r="49" spans="1:26" ht="12.75" customHeight="1">
      <c r="A49" s="7"/>
      <c r="B49" s="8"/>
      <c r="C49" s="8"/>
      <c r="D49" s="8"/>
      <c r="E49" s="8"/>
      <c r="F49" s="8"/>
      <c r="G49" s="8"/>
      <c r="H49" s="8"/>
      <c r="I49" s="8"/>
      <c r="J49" s="8"/>
      <c r="K49" s="7"/>
      <c r="L49" s="7"/>
      <c r="M49" s="7"/>
      <c r="N49" s="7"/>
      <c r="O49" s="7"/>
      <c r="P49" s="7"/>
      <c r="Q49" s="7"/>
      <c r="R49" s="7"/>
      <c r="S49" s="7"/>
      <c r="T49" s="7"/>
      <c r="U49" s="7"/>
      <c r="V49" s="7"/>
      <c r="W49" s="7"/>
      <c r="X49" s="7"/>
      <c r="Y49" s="7"/>
      <c r="Z49" s="7"/>
    </row>
    <row r="50" spans="1:26" ht="12.75" customHeight="1">
      <c r="A50" s="7"/>
      <c r="B50" s="8"/>
      <c r="C50" s="8"/>
      <c r="D50" s="8"/>
      <c r="E50" s="8"/>
      <c r="F50" s="8"/>
      <c r="G50" s="8"/>
      <c r="H50" s="8"/>
      <c r="I50" s="8"/>
      <c r="J50" s="8"/>
      <c r="K50" s="7"/>
      <c r="L50" s="7"/>
      <c r="M50" s="7"/>
      <c r="N50" s="7"/>
      <c r="O50" s="7"/>
      <c r="P50" s="7"/>
      <c r="Q50" s="7"/>
      <c r="R50" s="7"/>
      <c r="S50" s="7"/>
      <c r="T50" s="7"/>
      <c r="U50" s="7"/>
      <c r="V50" s="7"/>
      <c r="W50" s="7"/>
      <c r="X50" s="7"/>
      <c r="Y50" s="7"/>
      <c r="Z50" s="7"/>
    </row>
    <row r="51" spans="1:26" ht="12.75" customHeight="1">
      <c r="A51" s="7"/>
      <c r="B51" s="8"/>
      <c r="C51" s="8"/>
      <c r="D51" s="8"/>
      <c r="E51" s="8"/>
      <c r="F51" s="8"/>
      <c r="G51" s="8"/>
      <c r="H51" s="8"/>
      <c r="I51" s="8"/>
      <c r="J51" s="8"/>
      <c r="K51" s="7"/>
      <c r="L51" s="7"/>
      <c r="M51" s="7"/>
      <c r="N51" s="7"/>
      <c r="O51" s="7"/>
      <c r="P51" s="7"/>
      <c r="Q51" s="7"/>
      <c r="R51" s="7"/>
      <c r="S51" s="7"/>
      <c r="T51" s="7"/>
      <c r="U51" s="7"/>
      <c r="V51" s="7"/>
      <c r="W51" s="7"/>
      <c r="X51" s="7"/>
      <c r="Y51" s="7"/>
      <c r="Z51" s="7"/>
    </row>
    <row r="52" spans="1:26" ht="12.75" customHeight="1">
      <c r="A52" s="7"/>
      <c r="B52" s="8"/>
      <c r="C52" s="8"/>
      <c r="D52" s="8"/>
      <c r="E52" s="8"/>
      <c r="F52" s="8"/>
      <c r="G52" s="8"/>
      <c r="H52" s="8"/>
      <c r="I52" s="8"/>
      <c r="J52" s="8"/>
      <c r="K52" s="7"/>
      <c r="L52" s="7"/>
      <c r="M52" s="7"/>
      <c r="N52" s="7"/>
      <c r="O52" s="7"/>
      <c r="P52" s="7"/>
      <c r="Q52" s="7"/>
      <c r="R52" s="7"/>
      <c r="S52" s="7"/>
      <c r="T52" s="7"/>
      <c r="U52" s="7"/>
      <c r="V52" s="7"/>
      <c r="W52" s="7"/>
      <c r="X52" s="7"/>
      <c r="Y52" s="7"/>
      <c r="Z52" s="7"/>
    </row>
    <row r="53" spans="1:26" ht="12.75" customHeight="1">
      <c r="A53" s="7"/>
      <c r="B53" s="8"/>
      <c r="C53" s="8"/>
      <c r="D53" s="8"/>
      <c r="E53" s="8"/>
      <c r="F53" s="8"/>
      <c r="G53" s="8"/>
      <c r="H53" s="8"/>
      <c r="I53" s="8"/>
      <c r="J53" s="8"/>
      <c r="K53" s="7"/>
      <c r="L53" s="7"/>
      <c r="M53" s="7"/>
      <c r="N53" s="7"/>
      <c r="O53" s="7"/>
      <c r="P53" s="7"/>
      <c r="Q53" s="7"/>
      <c r="R53" s="7"/>
      <c r="S53" s="7"/>
      <c r="T53" s="7"/>
      <c r="U53" s="7"/>
      <c r="V53" s="7"/>
      <c r="W53" s="7"/>
      <c r="X53" s="7"/>
      <c r="Y53" s="7"/>
      <c r="Z53" s="7"/>
    </row>
    <row r="54" spans="1:26" ht="12.75" customHeight="1">
      <c r="A54" s="7"/>
      <c r="B54" s="8"/>
      <c r="C54" s="8"/>
      <c r="D54" s="8"/>
      <c r="E54" s="8"/>
      <c r="F54" s="8"/>
      <c r="G54" s="8"/>
      <c r="H54" s="8"/>
      <c r="I54" s="8"/>
      <c r="J54" s="8"/>
      <c r="K54" s="7"/>
      <c r="L54" s="7"/>
      <c r="M54" s="7"/>
      <c r="N54" s="7"/>
      <c r="O54" s="7"/>
      <c r="P54" s="7"/>
      <c r="Q54" s="7"/>
      <c r="R54" s="7"/>
      <c r="S54" s="7"/>
      <c r="T54" s="7"/>
      <c r="U54" s="7"/>
      <c r="V54" s="7"/>
      <c r="W54" s="7"/>
      <c r="X54" s="7"/>
      <c r="Y54" s="7"/>
      <c r="Z54" s="7"/>
    </row>
    <row r="55" spans="1:26" ht="12.75" customHeight="1">
      <c r="A55" s="7"/>
      <c r="B55" s="8"/>
      <c r="C55" s="8"/>
      <c r="D55" s="8"/>
      <c r="E55" s="8"/>
      <c r="F55" s="8"/>
      <c r="G55" s="8"/>
      <c r="H55" s="8"/>
      <c r="I55" s="8"/>
      <c r="J55" s="8"/>
      <c r="K55" s="7"/>
      <c r="L55" s="7"/>
      <c r="M55" s="7"/>
      <c r="N55" s="7"/>
      <c r="O55" s="7"/>
      <c r="P55" s="7"/>
      <c r="Q55" s="7"/>
      <c r="R55" s="7"/>
      <c r="S55" s="7"/>
      <c r="T55" s="7"/>
      <c r="U55" s="7"/>
      <c r="V55" s="7"/>
      <c r="W55" s="7"/>
      <c r="X55" s="7"/>
      <c r="Y55" s="7"/>
      <c r="Z55" s="7"/>
    </row>
    <row r="56" spans="1:26" ht="12.75" customHeight="1">
      <c r="A56" s="7"/>
      <c r="B56" s="8"/>
      <c r="C56" s="8"/>
      <c r="D56" s="8"/>
      <c r="E56" s="8"/>
      <c r="F56" s="8"/>
      <c r="G56" s="8"/>
      <c r="H56" s="8"/>
      <c r="I56" s="8"/>
      <c r="J56" s="8"/>
      <c r="K56" s="7"/>
      <c r="L56" s="7"/>
      <c r="M56" s="7"/>
      <c r="N56" s="7"/>
      <c r="O56" s="7"/>
      <c r="P56" s="7"/>
      <c r="Q56" s="7"/>
      <c r="R56" s="7"/>
      <c r="S56" s="7"/>
      <c r="T56" s="7"/>
      <c r="U56" s="7"/>
      <c r="V56" s="7"/>
      <c r="W56" s="7"/>
      <c r="X56" s="7"/>
      <c r="Y56" s="7"/>
      <c r="Z56" s="7"/>
    </row>
    <row r="57" spans="1:26" ht="12.75" customHeight="1">
      <c r="A57" s="7"/>
      <c r="B57" s="8"/>
      <c r="C57" s="8"/>
      <c r="D57" s="8"/>
      <c r="E57" s="8"/>
      <c r="F57" s="8"/>
      <c r="G57" s="8"/>
      <c r="H57" s="8"/>
      <c r="I57" s="8"/>
      <c r="J57" s="8"/>
      <c r="K57" s="7"/>
      <c r="L57" s="7"/>
      <c r="M57" s="7"/>
      <c r="N57" s="7"/>
      <c r="O57" s="7"/>
      <c r="P57" s="7"/>
      <c r="Q57" s="7"/>
      <c r="R57" s="7"/>
      <c r="S57" s="7"/>
      <c r="T57" s="7"/>
      <c r="U57" s="7"/>
      <c r="V57" s="7"/>
      <c r="W57" s="7"/>
      <c r="X57" s="7"/>
      <c r="Y57" s="7"/>
      <c r="Z57" s="7"/>
    </row>
    <row r="58" spans="1:26" ht="12.75" customHeight="1">
      <c r="A58" s="7"/>
      <c r="B58" s="8"/>
      <c r="C58" s="8"/>
      <c r="D58" s="8"/>
      <c r="E58" s="8"/>
      <c r="F58" s="8"/>
      <c r="G58" s="8"/>
      <c r="H58" s="8"/>
      <c r="I58" s="8"/>
      <c r="J58" s="8"/>
      <c r="K58" s="7"/>
      <c r="L58" s="7"/>
      <c r="M58" s="7"/>
      <c r="N58" s="7"/>
      <c r="O58" s="7"/>
      <c r="P58" s="7"/>
      <c r="Q58" s="7"/>
      <c r="R58" s="7"/>
      <c r="S58" s="7"/>
      <c r="T58" s="7"/>
      <c r="U58" s="7"/>
      <c r="V58" s="7"/>
      <c r="W58" s="7"/>
      <c r="X58" s="7"/>
      <c r="Y58" s="7"/>
      <c r="Z58" s="7"/>
    </row>
    <row r="59" spans="1:26" ht="12.75" customHeight="1">
      <c r="A59" s="7"/>
      <c r="B59" s="8"/>
      <c r="C59" s="8"/>
      <c r="D59" s="8"/>
      <c r="E59" s="8"/>
      <c r="F59" s="8"/>
      <c r="G59" s="8"/>
      <c r="H59" s="8"/>
      <c r="I59" s="8"/>
      <c r="J59" s="8"/>
      <c r="K59" s="7"/>
      <c r="L59" s="7"/>
      <c r="M59" s="7"/>
      <c r="N59" s="7"/>
      <c r="O59" s="7"/>
      <c r="P59" s="7"/>
      <c r="Q59" s="7"/>
      <c r="R59" s="7"/>
      <c r="S59" s="7"/>
      <c r="T59" s="7"/>
      <c r="U59" s="7"/>
      <c r="V59" s="7"/>
      <c r="W59" s="7"/>
      <c r="X59" s="7"/>
      <c r="Y59" s="7"/>
      <c r="Z59" s="7"/>
    </row>
    <row r="60" spans="1:26" ht="12.75" customHeight="1">
      <c r="A60" s="7"/>
      <c r="B60" s="8"/>
      <c r="C60" s="8"/>
      <c r="D60" s="8"/>
      <c r="E60" s="8"/>
      <c r="F60" s="8"/>
      <c r="G60" s="8"/>
      <c r="H60" s="8"/>
      <c r="I60" s="8"/>
      <c r="J60" s="8"/>
      <c r="K60" s="7"/>
      <c r="L60" s="7"/>
      <c r="M60" s="7"/>
      <c r="N60" s="7"/>
      <c r="O60" s="7"/>
      <c r="P60" s="7"/>
      <c r="Q60" s="7"/>
      <c r="R60" s="7"/>
      <c r="S60" s="7"/>
      <c r="T60" s="7"/>
      <c r="U60" s="7"/>
      <c r="V60" s="7"/>
      <c r="W60" s="7"/>
      <c r="X60" s="7"/>
      <c r="Y60" s="7"/>
      <c r="Z60" s="7"/>
    </row>
    <row r="61" spans="1:26" ht="12.75" customHeight="1">
      <c r="A61" s="7"/>
      <c r="B61" s="8"/>
      <c r="C61" s="8"/>
      <c r="D61" s="8"/>
      <c r="E61" s="8"/>
      <c r="F61" s="8"/>
      <c r="G61" s="8"/>
      <c r="H61" s="8"/>
      <c r="I61" s="8"/>
      <c r="J61" s="8"/>
      <c r="K61" s="7"/>
      <c r="L61" s="7"/>
      <c r="M61" s="7"/>
      <c r="N61" s="7"/>
      <c r="O61" s="7"/>
      <c r="P61" s="7"/>
      <c r="Q61" s="7"/>
      <c r="R61" s="7"/>
      <c r="S61" s="7"/>
      <c r="T61" s="7"/>
      <c r="U61" s="7"/>
      <c r="V61" s="7"/>
      <c r="W61" s="7"/>
      <c r="X61" s="7"/>
      <c r="Y61" s="7"/>
      <c r="Z61" s="7"/>
    </row>
    <row r="62" spans="1:26" ht="12.75" customHeight="1">
      <c r="A62" s="7"/>
      <c r="B62" s="8"/>
      <c r="C62" s="8"/>
      <c r="D62" s="8"/>
      <c r="E62" s="8"/>
      <c r="F62" s="8"/>
      <c r="G62" s="8"/>
      <c r="H62" s="8"/>
      <c r="I62" s="8"/>
      <c r="J62" s="8"/>
      <c r="K62" s="7"/>
      <c r="L62" s="7"/>
      <c r="M62" s="7"/>
      <c r="N62" s="7"/>
      <c r="O62" s="7"/>
      <c r="P62" s="7"/>
      <c r="Q62" s="7"/>
      <c r="R62" s="7"/>
      <c r="S62" s="7"/>
      <c r="T62" s="7"/>
      <c r="U62" s="7"/>
      <c r="V62" s="7"/>
      <c r="W62" s="7"/>
      <c r="X62" s="7"/>
      <c r="Y62" s="7"/>
      <c r="Z62" s="7"/>
    </row>
    <row r="63" spans="1:26" ht="12.75" customHeight="1">
      <c r="A63" s="7"/>
      <c r="B63" s="8"/>
      <c r="C63" s="8"/>
      <c r="D63" s="8"/>
      <c r="E63" s="8"/>
      <c r="F63" s="8"/>
      <c r="G63" s="8"/>
      <c r="H63" s="8"/>
      <c r="I63" s="8"/>
      <c r="J63" s="8"/>
      <c r="K63" s="7"/>
      <c r="L63" s="7"/>
      <c r="M63" s="7"/>
      <c r="N63" s="7"/>
      <c r="O63" s="7"/>
      <c r="P63" s="7"/>
      <c r="Q63" s="7"/>
      <c r="R63" s="7"/>
      <c r="S63" s="7"/>
      <c r="T63" s="7"/>
      <c r="U63" s="7"/>
      <c r="V63" s="7"/>
      <c r="W63" s="7"/>
      <c r="X63" s="7"/>
      <c r="Y63" s="7"/>
      <c r="Z63" s="7"/>
    </row>
    <row r="64" spans="1:26" ht="12.75" customHeight="1">
      <c r="A64" s="7"/>
      <c r="B64" s="8"/>
      <c r="C64" s="8"/>
      <c r="D64" s="8"/>
      <c r="E64" s="8"/>
      <c r="F64" s="8"/>
      <c r="G64" s="8"/>
      <c r="H64" s="8"/>
      <c r="I64" s="8"/>
      <c r="J64" s="8"/>
      <c r="K64" s="7"/>
      <c r="L64" s="7"/>
      <c r="M64" s="7"/>
      <c r="N64" s="7"/>
      <c r="O64" s="7"/>
      <c r="P64" s="7"/>
      <c r="Q64" s="7"/>
      <c r="R64" s="7"/>
      <c r="S64" s="7"/>
      <c r="T64" s="7"/>
      <c r="U64" s="7"/>
      <c r="V64" s="7"/>
      <c r="W64" s="7"/>
      <c r="X64" s="7"/>
      <c r="Y64" s="7"/>
      <c r="Z64" s="7"/>
    </row>
    <row r="65" spans="1:26" ht="12.75" customHeight="1">
      <c r="A65" s="7"/>
      <c r="B65" s="8"/>
      <c r="C65" s="8"/>
      <c r="D65" s="8"/>
      <c r="E65" s="8"/>
      <c r="F65" s="8"/>
      <c r="G65" s="8"/>
      <c r="H65" s="8"/>
      <c r="I65" s="8"/>
      <c r="J65" s="8"/>
      <c r="K65" s="7"/>
      <c r="L65" s="7"/>
      <c r="M65" s="7"/>
      <c r="N65" s="7"/>
      <c r="O65" s="7"/>
      <c r="P65" s="7"/>
      <c r="Q65" s="7"/>
      <c r="R65" s="7"/>
      <c r="S65" s="7"/>
      <c r="T65" s="7"/>
      <c r="U65" s="7"/>
      <c r="V65" s="7"/>
      <c r="W65" s="7"/>
      <c r="X65" s="7"/>
      <c r="Y65" s="7"/>
      <c r="Z65" s="7"/>
    </row>
    <row r="66" spans="1:26" ht="12.75" customHeight="1">
      <c r="A66" s="7"/>
      <c r="B66" s="8"/>
      <c r="C66" s="8"/>
      <c r="D66" s="8"/>
      <c r="E66" s="8"/>
      <c r="F66" s="8"/>
      <c r="G66" s="8"/>
      <c r="H66" s="8"/>
      <c r="I66" s="8"/>
      <c r="J66" s="8"/>
      <c r="K66" s="7"/>
      <c r="L66" s="7"/>
      <c r="M66" s="7"/>
      <c r="N66" s="7"/>
      <c r="O66" s="7"/>
      <c r="P66" s="7"/>
      <c r="Q66" s="7"/>
      <c r="R66" s="7"/>
      <c r="S66" s="7"/>
      <c r="T66" s="7"/>
      <c r="U66" s="7"/>
      <c r="V66" s="7"/>
      <c r="W66" s="7"/>
      <c r="X66" s="7"/>
      <c r="Y66" s="7"/>
      <c r="Z66" s="7"/>
    </row>
    <row r="67" spans="1:26" ht="12.75" customHeight="1">
      <c r="A67" s="7"/>
      <c r="B67" s="8"/>
      <c r="C67" s="8"/>
      <c r="D67" s="8"/>
      <c r="E67" s="8"/>
      <c r="F67" s="8"/>
      <c r="G67" s="8"/>
      <c r="H67" s="8"/>
      <c r="I67" s="8"/>
      <c r="J67" s="8"/>
      <c r="K67" s="7"/>
      <c r="L67" s="7"/>
      <c r="M67" s="7"/>
      <c r="N67" s="7"/>
      <c r="O67" s="7"/>
      <c r="P67" s="7"/>
      <c r="Q67" s="7"/>
      <c r="R67" s="7"/>
      <c r="S67" s="7"/>
      <c r="T67" s="7"/>
      <c r="U67" s="7"/>
      <c r="V67" s="7"/>
      <c r="W67" s="7"/>
      <c r="X67" s="7"/>
      <c r="Y67" s="7"/>
      <c r="Z67" s="7"/>
    </row>
    <row r="68" spans="1:26" ht="12.75" customHeight="1">
      <c r="A68" s="7"/>
      <c r="B68" s="8"/>
      <c r="C68" s="8"/>
      <c r="D68" s="8"/>
      <c r="E68" s="8"/>
      <c r="F68" s="8"/>
      <c r="G68" s="8"/>
      <c r="H68" s="8"/>
      <c r="I68" s="8"/>
      <c r="J68" s="8"/>
      <c r="K68" s="7"/>
      <c r="L68" s="7"/>
      <c r="M68" s="7"/>
      <c r="N68" s="7"/>
      <c r="O68" s="7"/>
      <c r="P68" s="7"/>
      <c r="Q68" s="7"/>
      <c r="R68" s="7"/>
      <c r="S68" s="7"/>
      <c r="T68" s="7"/>
      <c r="U68" s="7"/>
      <c r="V68" s="7"/>
      <c r="W68" s="7"/>
      <c r="X68" s="7"/>
      <c r="Y68" s="7"/>
      <c r="Z68" s="7"/>
    </row>
    <row r="69" spans="1:26" ht="12.75" customHeight="1">
      <c r="A69" s="7"/>
      <c r="B69" s="8"/>
      <c r="C69" s="8"/>
      <c r="D69" s="8"/>
      <c r="E69" s="8"/>
      <c r="F69" s="8"/>
      <c r="G69" s="8"/>
      <c r="H69" s="8"/>
      <c r="I69" s="8"/>
      <c r="J69" s="8"/>
      <c r="K69" s="7"/>
      <c r="L69" s="7"/>
      <c r="M69" s="7"/>
      <c r="N69" s="7"/>
      <c r="O69" s="7"/>
      <c r="P69" s="7"/>
      <c r="Q69" s="7"/>
      <c r="R69" s="7"/>
      <c r="S69" s="7"/>
      <c r="T69" s="7"/>
      <c r="U69" s="7"/>
      <c r="V69" s="7"/>
      <c r="W69" s="7"/>
      <c r="X69" s="7"/>
      <c r="Y69" s="7"/>
      <c r="Z69" s="7"/>
    </row>
    <row r="70" spans="1:26" ht="12.75" customHeight="1">
      <c r="A70" s="7"/>
      <c r="B70" s="8"/>
      <c r="C70" s="8"/>
      <c r="D70" s="8"/>
      <c r="E70" s="8"/>
      <c r="F70" s="8"/>
      <c r="G70" s="8"/>
      <c r="H70" s="8"/>
      <c r="I70" s="8"/>
      <c r="J70" s="8"/>
      <c r="K70" s="7"/>
      <c r="L70" s="7"/>
      <c r="M70" s="7"/>
      <c r="N70" s="7"/>
      <c r="O70" s="7"/>
      <c r="P70" s="7"/>
      <c r="Q70" s="7"/>
      <c r="R70" s="7"/>
      <c r="S70" s="7"/>
      <c r="T70" s="7"/>
      <c r="U70" s="7"/>
      <c r="V70" s="7"/>
      <c r="W70" s="7"/>
      <c r="X70" s="7"/>
      <c r="Y70" s="7"/>
      <c r="Z70" s="7"/>
    </row>
    <row r="71" spans="1:26" ht="12.75" customHeight="1">
      <c r="A71" s="7"/>
      <c r="B71" s="8"/>
      <c r="C71" s="8"/>
      <c r="D71" s="8"/>
      <c r="E71" s="8"/>
      <c r="F71" s="8"/>
      <c r="G71" s="8"/>
      <c r="H71" s="8"/>
      <c r="I71" s="8"/>
      <c r="J71" s="8"/>
      <c r="K71" s="7"/>
      <c r="L71" s="7"/>
      <c r="M71" s="7"/>
      <c r="N71" s="7"/>
      <c r="O71" s="7"/>
      <c r="P71" s="7"/>
      <c r="Q71" s="7"/>
      <c r="R71" s="7"/>
      <c r="S71" s="7"/>
      <c r="T71" s="7"/>
      <c r="U71" s="7"/>
      <c r="V71" s="7"/>
      <c r="W71" s="7"/>
      <c r="X71" s="7"/>
      <c r="Y71" s="7"/>
      <c r="Z71" s="7"/>
    </row>
    <row r="72" spans="1:26" ht="12.75" customHeight="1">
      <c r="A72" s="7"/>
      <c r="B72" s="8"/>
      <c r="C72" s="8"/>
      <c r="D72" s="8"/>
      <c r="E72" s="8"/>
      <c r="F72" s="8"/>
      <c r="G72" s="8"/>
      <c r="H72" s="8"/>
      <c r="I72" s="8"/>
      <c r="J72" s="8"/>
      <c r="K72" s="7"/>
      <c r="L72" s="7"/>
      <c r="M72" s="7"/>
      <c r="N72" s="7"/>
      <c r="O72" s="7"/>
      <c r="P72" s="7"/>
      <c r="Q72" s="7"/>
      <c r="R72" s="7"/>
      <c r="S72" s="7"/>
      <c r="T72" s="7"/>
      <c r="U72" s="7"/>
      <c r="V72" s="7"/>
      <c r="W72" s="7"/>
      <c r="X72" s="7"/>
      <c r="Y72" s="7"/>
      <c r="Z72" s="7"/>
    </row>
    <row r="73" spans="1:26" ht="12.75" customHeight="1">
      <c r="A73" s="7"/>
      <c r="B73" s="8"/>
      <c r="C73" s="8"/>
      <c r="D73" s="8"/>
      <c r="E73" s="8"/>
      <c r="F73" s="8"/>
      <c r="G73" s="8"/>
      <c r="H73" s="8"/>
      <c r="I73" s="8"/>
      <c r="J73" s="8"/>
      <c r="K73" s="7"/>
      <c r="L73" s="7"/>
      <c r="M73" s="7"/>
      <c r="N73" s="7"/>
      <c r="O73" s="7"/>
      <c r="P73" s="7"/>
      <c r="Q73" s="7"/>
      <c r="R73" s="7"/>
      <c r="S73" s="7"/>
      <c r="T73" s="7"/>
      <c r="U73" s="7"/>
      <c r="V73" s="7"/>
      <c r="W73" s="7"/>
      <c r="X73" s="7"/>
      <c r="Y73" s="7"/>
      <c r="Z73" s="7"/>
    </row>
    <row r="74" spans="1:26" ht="12.75" customHeight="1">
      <c r="A74" s="7"/>
      <c r="B74" s="8"/>
      <c r="C74" s="8"/>
      <c r="D74" s="8"/>
      <c r="E74" s="8"/>
      <c r="F74" s="8"/>
      <c r="G74" s="8"/>
      <c r="H74" s="8"/>
      <c r="I74" s="8"/>
      <c r="J74" s="8"/>
      <c r="K74" s="7"/>
      <c r="L74" s="7"/>
      <c r="M74" s="7"/>
      <c r="N74" s="7"/>
      <c r="O74" s="7"/>
      <c r="P74" s="7"/>
      <c r="Q74" s="7"/>
      <c r="R74" s="7"/>
      <c r="S74" s="7"/>
      <c r="T74" s="7"/>
      <c r="U74" s="7"/>
      <c r="V74" s="7"/>
      <c r="W74" s="7"/>
      <c r="X74" s="7"/>
      <c r="Y74" s="7"/>
      <c r="Z74" s="7"/>
    </row>
    <row r="75" spans="1:26" ht="12.75" customHeight="1">
      <c r="A75" s="7"/>
      <c r="B75" s="8"/>
      <c r="C75" s="8"/>
      <c r="D75" s="8"/>
      <c r="E75" s="8"/>
      <c r="F75" s="8"/>
      <c r="G75" s="8"/>
      <c r="H75" s="8"/>
      <c r="I75" s="8"/>
      <c r="J75" s="8"/>
      <c r="K75" s="7"/>
      <c r="L75" s="7"/>
      <c r="M75" s="7"/>
      <c r="N75" s="7"/>
      <c r="O75" s="7"/>
      <c r="P75" s="7"/>
      <c r="Q75" s="7"/>
      <c r="R75" s="7"/>
      <c r="S75" s="7"/>
      <c r="T75" s="7"/>
      <c r="U75" s="7"/>
      <c r="V75" s="7"/>
      <c r="W75" s="7"/>
      <c r="X75" s="7"/>
      <c r="Y75" s="7"/>
      <c r="Z75" s="7"/>
    </row>
    <row r="76" spans="1:26" ht="12.75" customHeight="1">
      <c r="A76" s="7"/>
      <c r="B76" s="8"/>
      <c r="C76" s="8"/>
      <c r="D76" s="8"/>
      <c r="E76" s="8"/>
      <c r="F76" s="8"/>
      <c r="G76" s="8"/>
      <c r="H76" s="8"/>
      <c r="I76" s="8"/>
      <c r="J76" s="8"/>
      <c r="K76" s="7"/>
      <c r="L76" s="7"/>
      <c r="M76" s="7"/>
      <c r="N76" s="7"/>
      <c r="O76" s="7"/>
      <c r="P76" s="7"/>
      <c r="Q76" s="7"/>
      <c r="R76" s="7"/>
      <c r="S76" s="7"/>
      <c r="T76" s="7"/>
      <c r="U76" s="7"/>
      <c r="V76" s="7"/>
      <c r="W76" s="7"/>
      <c r="X76" s="7"/>
      <c r="Y76" s="7"/>
      <c r="Z76" s="7"/>
    </row>
    <row r="77" spans="1:26" ht="12.75" customHeight="1">
      <c r="A77" s="7"/>
      <c r="B77" s="8"/>
      <c r="C77" s="8"/>
      <c r="D77" s="8"/>
      <c r="E77" s="8"/>
      <c r="F77" s="8"/>
      <c r="G77" s="8"/>
      <c r="H77" s="8"/>
      <c r="I77" s="8"/>
      <c r="J77" s="8"/>
      <c r="K77" s="7"/>
      <c r="L77" s="7"/>
      <c r="M77" s="7"/>
      <c r="N77" s="7"/>
      <c r="O77" s="7"/>
      <c r="P77" s="7"/>
      <c r="Q77" s="7"/>
      <c r="R77" s="7"/>
      <c r="S77" s="7"/>
      <c r="T77" s="7"/>
      <c r="U77" s="7"/>
      <c r="V77" s="7"/>
      <c r="W77" s="7"/>
      <c r="X77" s="7"/>
      <c r="Y77" s="7"/>
      <c r="Z77" s="7"/>
    </row>
    <row r="78" spans="1:26" ht="12.75" customHeight="1">
      <c r="A78" s="7"/>
      <c r="B78" s="8"/>
      <c r="C78" s="8"/>
      <c r="D78" s="8"/>
      <c r="E78" s="8"/>
      <c r="F78" s="8"/>
      <c r="G78" s="8"/>
      <c r="H78" s="8"/>
      <c r="I78" s="8"/>
      <c r="J78" s="8"/>
      <c r="K78" s="7"/>
      <c r="L78" s="7"/>
      <c r="M78" s="7"/>
      <c r="N78" s="7"/>
      <c r="O78" s="7"/>
      <c r="P78" s="7"/>
      <c r="Q78" s="7"/>
      <c r="R78" s="7"/>
      <c r="S78" s="7"/>
      <c r="T78" s="7"/>
      <c r="U78" s="7"/>
      <c r="V78" s="7"/>
      <c r="W78" s="7"/>
      <c r="X78" s="7"/>
      <c r="Y78" s="7"/>
      <c r="Z78" s="7"/>
    </row>
    <row r="79" spans="1:26" ht="12.75" customHeight="1">
      <c r="A79" s="7"/>
      <c r="B79" s="8"/>
      <c r="C79" s="8"/>
      <c r="D79" s="8"/>
      <c r="E79" s="8"/>
      <c r="F79" s="8"/>
      <c r="G79" s="8"/>
      <c r="H79" s="8"/>
      <c r="I79" s="8"/>
      <c r="J79" s="8"/>
      <c r="K79" s="7"/>
      <c r="L79" s="7"/>
      <c r="M79" s="7"/>
      <c r="N79" s="7"/>
      <c r="O79" s="7"/>
      <c r="P79" s="7"/>
      <c r="Q79" s="7"/>
      <c r="R79" s="7"/>
      <c r="S79" s="7"/>
      <c r="T79" s="7"/>
      <c r="U79" s="7"/>
      <c r="V79" s="7"/>
      <c r="W79" s="7"/>
      <c r="X79" s="7"/>
      <c r="Y79" s="7"/>
      <c r="Z79" s="7"/>
    </row>
    <row r="80" spans="1:26" ht="12.75" customHeight="1">
      <c r="A80" s="7"/>
      <c r="B80" s="8"/>
      <c r="C80" s="8"/>
      <c r="D80" s="8"/>
      <c r="E80" s="8"/>
      <c r="F80" s="8"/>
      <c r="G80" s="8"/>
      <c r="H80" s="8"/>
      <c r="I80" s="8"/>
      <c r="J80" s="8"/>
      <c r="K80" s="7"/>
      <c r="L80" s="7"/>
      <c r="M80" s="7"/>
      <c r="N80" s="7"/>
      <c r="O80" s="7"/>
      <c r="P80" s="7"/>
      <c r="Q80" s="7"/>
      <c r="R80" s="7"/>
      <c r="S80" s="7"/>
      <c r="T80" s="7"/>
      <c r="U80" s="7"/>
      <c r="V80" s="7"/>
      <c r="W80" s="7"/>
      <c r="X80" s="7"/>
      <c r="Y80" s="7"/>
      <c r="Z80" s="7"/>
    </row>
    <row r="81" spans="1:26" ht="12.75" customHeight="1">
      <c r="A81" s="7"/>
      <c r="B81" s="8"/>
      <c r="C81" s="8"/>
      <c r="D81" s="8"/>
      <c r="E81" s="8"/>
      <c r="F81" s="8"/>
      <c r="G81" s="8"/>
      <c r="H81" s="8"/>
      <c r="I81" s="8"/>
      <c r="J81" s="8"/>
      <c r="K81" s="7"/>
      <c r="L81" s="7"/>
      <c r="M81" s="7"/>
      <c r="N81" s="7"/>
      <c r="O81" s="7"/>
      <c r="P81" s="7"/>
      <c r="Q81" s="7"/>
      <c r="R81" s="7"/>
      <c r="S81" s="7"/>
      <c r="T81" s="7"/>
      <c r="U81" s="7"/>
      <c r="V81" s="7"/>
      <c r="W81" s="7"/>
      <c r="X81" s="7"/>
      <c r="Y81" s="7"/>
      <c r="Z81" s="7"/>
    </row>
    <row r="82" spans="1:26" ht="12.75" customHeight="1">
      <c r="A82" s="7"/>
      <c r="B82" s="8"/>
      <c r="C82" s="8"/>
      <c r="D82" s="8"/>
      <c r="E82" s="8"/>
      <c r="F82" s="8"/>
      <c r="G82" s="8"/>
      <c r="H82" s="8"/>
      <c r="I82" s="8"/>
      <c r="J82" s="8"/>
      <c r="K82" s="7"/>
      <c r="L82" s="7"/>
      <c r="M82" s="7"/>
      <c r="N82" s="7"/>
      <c r="O82" s="7"/>
      <c r="P82" s="7"/>
      <c r="Q82" s="7"/>
      <c r="R82" s="7"/>
      <c r="S82" s="7"/>
      <c r="T82" s="7"/>
      <c r="U82" s="7"/>
      <c r="V82" s="7"/>
      <c r="W82" s="7"/>
      <c r="X82" s="7"/>
      <c r="Y82" s="7"/>
      <c r="Z82" s="7"/>
    </row>
    <row r="83" spans="1:26" ht="12.75" customHeight="1">
      <c r="A83" s="7"/>
      <c r="B83" s="8"/>
      <c r="C83" s="8"/>
      <c r="D83" s="8"/>
      <c r="E83" s="8"/>
      <c r="F83" s="8"/>
      <c r="G83" s="8"/>
      <c r="H83" s="8"/>
      <c r="I83" s="8"/>
      <c r="J83" s="8"/>
      <c r="K83" s="7"/>
      <c r="L83" s="7"/>
      <c r="M83" s="7"/>
      <c r="N83" s="7"/>
      <c r="O83" s="7"/>
      <c r="P83" s="7"/>
      <c r="Q83" s="7"/>
      <c r="R83" s="7"/>
      <c r="S83" s="7"/>
      <c r="T83" s="7"/>
      <c r="U83" s="7"/>
      <c r="V83" s="7"/>
      <c r="W83" s="7"/>
      <c r="X83" s="7"/>
      <c r="Y83" s="7"/>
      <c r="Z83" s="7"/>
    </row>
    <row r="84" spans="1:26" ht="12.75" customHeight="1">
      <c r="A84" s="7"/>
      <c r="B84" s="8"/>
      <c r="C84" s="8"/>
      <c r="D84" s="8"/>
      <c r="E84" s="8"/>
      <c r="F84" s="8"/>
      <c r="G84" s="8"/>
      <c r="H84" s="8"/>
      <c r="I84" s="8"/>
      <c r="J84" s="8"/>
      <c r="K84" s="7"/>
      <c r="L84" s="7"/>
      <c r="M84" s="7"/>
      <c r="N84" s="7"/>
      <c r="O84" s="7"/>
      <c r="P84" s="7"/>
      <c r="Q84" s="7"/>
      <c r="R84" s="7"/>
      <c r="S84" s="7"/>
      <c r="T84" s="7"/>
      <c r="U84" s="7"/>
      <c r="V84" s="7"/>
      <c r="W84" s="7"/>
      <c r="X84" s="7"/>
      <c r="Y84" s="7"/>
      <c r="Z84" s="7"/>
    </row>
    <row r="85" spans="1:26" ht="12.75" customHeight="1">
      <c r="A85" s="7"/>
      <c r="B85" s="8"/>
      <c r="C85" s="8"/>
      <c r="D85" s="8"/>
      <c r="E85" s="8"/>
      <c r="F85" s="8"/>
      <c r="G85" s="8"/>
      <c r="H85" s="8"/>
      <c r="I85" s="8"/>
      <c r="J85" s="8"/>
      <c r="K85" s="7"/>
      <c r="L85" s="7"/>
      <c r="M85" s="7"/>
      <c r="N85" s="7"/>
      <c r="O85" s="7"/>
      <c r="P85" s="7"/>
      <c r="Q85" s="7"/>
      <c r="R85" s="7"/>
      <c r="S85" s="7"/>
      <c r="T85" s="7"/>
      <c r="U85" s="7"/>
      <c r="V85" s="7"/>
      <c r="W85" s="7"/>
      <c r="X85" s="7"/>
      <c r="Y85" s="7"/>
      <c r="Z85" s="7"/>
    </row>
    <row r="86" spans="1:26" ht="12.75" customHeight="1">
      <c r="A86" s="7"/>
      <c r="B86" s="8"/>
      <c r="C86" s="8"/>
      <c r="D86" s="8"/>
      <c r="E86" s="8"/>
      <c r="F86" s="8"/>
      <c r="G86" s="8"/>
      <c r="H86" s="8"/>
      <c r="I86" s="8"/>
      <c r="J86" s="8"/>
      <c r="K86" s="7"/>
      <c r="L86" s="7"/>
      <c r="M86" s="7"/>
      <c r="N86" s="7"/>
      <c r="O86" s="7"/>
      <c r="P86" s="7"/>
      <c r="Q86" s="7"/>
      <c r="R86" s="7"/>
      <c r="S86" s="7"/>
      <c r="T86" s="7"/>
      <c r="U86" s="7"/>
      <c r="V86" s="7"/>
      <c r="W86" s="7"/>
      <c r="X86" s="7"/>
      <c r="Y86" s="7"/>
      <c r="Z86" s="7"/>
    </row>
    <row r="87" spans="1:26" ht="12.75" customHeight="1">
      <c r="A87" s="7"/>
      <c r="B87" s="8"/>
      <c r="C87" s="8"/>
      <c r="D87" s="8"/>
      <c r="E87" s="8"/>
      <c r="F87" s="8"/>
      <c r="G87" s="8"/>
      <c r="H87" s="8"/>
      <c r="I87" s="8"/>
      <c r="J87" s="8"/>
      <c r="K87" s="7"/>
      <c r="L87" s="7"/>
      <c r="M87" s="7"/>
      <c r="N87" s="7"/>
      <c r="O87" s="7"/>
      <c r="P87" s="7"/>
      <c r="Q87" s="7"/>
      <c r="R87" s="7"/>
      <c r="S87" s="7"/>
      <c r="T87" s="7"/>
      <c r="U87" s="7"/>
      <c r="V87" s="7"/>
      <c r="W87" s="7"/>
      <c r="X87" s="7"/>
      <c r="Y87" s="7"/>
      <c r="Z87" s="7"/>
    </row>
    <row r="88" spans="1:26" ht="12.75" customHeight="1">
      <c r="A88" s="7"/>
      <c r="B88" s="8"/>
      <c r="C88" s="8"/>
      <c r="D88" s="8"/>
      <c r="E88" s="8"/>
      <c r="F88" s="8"/>
      <c r="G88" s="8"/>
      <c r="H88" s="8"/>
      <c r="I88" s="8"/>
      <c r="J88" s="8"/>
      <c r="K88" s="7"/>
      <c r="L88" s="7"/>
      <c r="M88" s="7"/>
      <c r="N88" s="7"/>
      <c r="O88" s="7"/>
      <c r="P88" s="7"/>
      <c r="Q88" s="7"/>
      <c r="R88" s="7"/>
      <c r="S88" s="7"/>
      <c r="T88" s="7"/>
      <c r="U88" s="7"/>
      <c r="V88" s="7"/>
      <c r="W88" s="7"/>
      <c r="X88" s="7"/>
      <c r="Y88" s="7"/>
      <c r="Z88" s="7"/>
    </row>
    <row r="89" spans="1:26" ht="12.75" customHeight="1">
      <c r="A89" s="7"/>
      <c r="B89" s="8"/>
      <c r="C89" s="8"/>
      <c r="D89" s="8"/>
      <c r="E89" s="8"/>
      <c r="F89" s="8"/>
      <c r="G89" s="8"/>
      <c r="H89" s="8"/>
      <c r="I89" s="8"/>
      <c r="J89" s="8"/>
      <c r="K89" s="7"/>
      <c r="L89" s="7"/>
      <c r="M89" s="7"/>
      <c r="N89" s="7"/>
      <c r="O89" s="7"/>
      <c r="P89" s="7"/>
      <c r="Q89" s="7"/>
      <c r="R89" s="7"/>
      <c r="S89" s="7"/>
      <c r="T89" s="7"/>
      <c r="U89" s="7"/>
      <c r="V89" s="7"/>
      <c r="W89" s="7"/>
      <c r="X89" s="7"/>
      <c r="Y89" s="7"/>
      <c r="Z89" s="7"/>
    </row>
    <row r="90" spans="1:26" ht="12.75" customHeight="1">
      <c r="A90" s="7"/>
      <c r="B90" s="8"/>
      <c r="C90" s="8"/>
      <c r="D90" s="8"/>
      <c r="E90" s="8"/>
      <c r="F90" s="8"/>
      <c r="G90" s="8"/>
      <c r="H90" s="8"/>
      <c r="I90" s="8"/>
      <c r="J90" s="8"/>
      <c r="K90" s="7"/>
      <c r="L90" s="7"/>
      <c r="M90" s="7"/>
      <c r="N90" s="7"/>
      <c r="O90" s="7"/>
      <c r="P90" s="7"/>
      <c r="Q90" s="7"/>
      <c r="R90" s="7"/>
      <c r="S90" s="7"/>
      <c r="T90" s="7"/>
      <c r="U90" s="7"/>
      <c r="V90" s="7"/>
      <c r="W90" s="7"/>
      <c r="X90" s="7"/>
      <c r="Y90" s="7"/>
      <c r="Z90" s="7"/>
    </row>
    <row r="91" spans="1:26" ht="12.75" customHeight="1">
      <c r="A91" s="7"/>
      <c r="B91" s="8"/>
      <c r="C91" s="8"/>
      <c r="D91" s="8"/>
      <c r="E91" s="8"/>
      <c r="F91" s="8"/>
      <c r="G91" s="8"/>
      <c r="H91" s="8"/>
      <c r="I91" s="8"/>
      <c r="J91" s="8"/>
      <c r="K91" s="7"/>
      <c r="L91" s="7"/>
      <c r="M91" s="7"/>
      <c r="N91" s="7"/>
      <c r="O91" s="7"/>
      <c r="P91" s="7"/>
      <c r="Q91" s="7"/>
      <c r="R91" s="7"/>
      <c r="S91" s="7"/>
      <c r="T91" s="7"/>
      <c r="U91" s="7"/>
      <c r="V91" s="7"/>
      <c r="W91" s="7"/>
      <c r="X91" s="7"/>
      <c r="Y91" s="7"/>
      <c r="Z91" s="7"/>
    </row>
    <row r="92" spans="1:26" ht="12.75" customHeight="1">
      <c r="A92" s="7"/>
      <c r="B92" s="8"/>
      <c r="C92" s="8"/>
      <c r="D92" s="8"/>
      <c r="E92" s="8"/>
      <c r="F92" s="8"/>
      <c r="G92" s="8"/>
      <c r="H92" s="8"/>
      <c r="I92" s="8"/>
      <c r="J92" s="8"/>
      <c r="K92" s="7"/>
      <c r="L92" s="7"/>
      <c r="M92" s="7"/>
      <c r="N92" s="7"/>
      <c r="O92" s="7"/>
      <c r="P92" s="7"/>
      <c r="Q92" s="7"/>
      <c r="R92" s="7"/>
      <c r="S92" s="7"/>
      <c r="T92" s="7"/>
      <c r="U92" s="7"/>
      <c r="V92" s="7"/>
      <c r="W92" s="7"/>
      <c r="X92" s="7"/>
      <c r="Y92" s="7"/>
      <c r="Z92" s="7"/>
    </row>
    <row r="93" spans="1:26" ht="12.75" customHeight="1">
      <c r="A93" s="7"/>
      <c r="B93" s="8"/>
      <c r="C93" s="8"/>
      <c r="D93" s="8"/>
      <c r="E93" s="8"/>
      <c r="F93" s="8"/>
      <c r="G93" s="8"/>
      <c r="H93" s="8"/>
      <c r="I93" s="8"/>
      <c r="J93" s="8"/>
      <c r="K93" s="7"/>
      <c r="L93" s="7"/>
      <c r="M93" s="7"/>
      <c r="N93" s="7"/>
      <c r="O93" s="7"/>
      <c r="P93" s="7"/>
      <c r="Q93" s="7"/>
      <c r="R93" s="7"/>
      <c r="S93" s="7"/>
      <c r="T93" s="7"/>
      <c r="U93" s="7"/>
      <c r="V93" s="7"/>
      <c r="W93" s="7"/>
      <c r="X93" s="7"/>
      <c r="Y93" s="7"/>
      <c r="Z93" s="7"/>
    </row>
    <row r="94" spans="1:26" ht="12.75" customHeight="1">
      <c r="A94" s="7"/>
      <c r="B94" s="8"/>
      <c r="C94" s="8"/>
      <c r="D94" s="8"/>
      <c r="E94" s="8"/>
      <c r="F94" s="8"/>
      <c r="G94" s="8"/>
      <c r="H94" s="8"/>
      <c r="I94" s="8"/>
      <c r="J94" s="8"/>
      <c r="K94" s="7"/>
      <c r="L94" s="7"/>
      <c r="M94" s="7"/>
      <c r="N94" s="7"/>
      <c r="O94" s="7"/>
      <c r="P94" s="7"/>
      <c r="Q94" s="7"/>
      <c r="R94" s="7"/>
      <c r="S94" s="7"/>
      <c r="T94" s="7"/>
      <c r="U94" s="7"/>
      <c r="V94" s="7"/>
      <c r="W94" s="7"/>
      <c r="X94" s="7"/>
      <c r="Y94" s="7"/>
      <c r="Z94" s="7"/>
    </row>
    <row r="95" spans="1:26" ht="12.75" customHeight="1">
      <c r="A95" s="7"/>
      <c r="B95" s="8"/>
      <c r="C95" s="8"/>
      <c r="D95" s="8"/>
      <c r="E95" s="8"/>
      <c r="F95" s="8"/>
      <c r="G95" s="8"/>
      <c r="H95" s="8"/>
      <c r="I95" s="8"/>
      <c r="J95" s="8"/>
      <c r="K95" s="7"/>
      <c r="L95" s="7"/>
      <c r="M95" s="7"/>
      <c r="N95" s="7"/>
      <c r="O95" s="7"/>
      <c r="P95" s="7"/>
      <c r="Q95" s="7"/>
      <c r="R95" s="7"/>
      <c r="S95" s="7"/>
      <c r="T95" s="7"/>
      <c r="U95" s="7"/>
      <c r="V95" s="7"/>
      <c r="W95" s="7"/>
      <c r="X95" s="7"/>
      <c r="Y95" s="7"/>
      <c r="Z95" s="7"/>
    </row>
    <row r="96" spans="1:26" ht="12.75" customHeight="1">
      <c r="A96" s="7"/>
      <c r="B96" s="8"/>
      <c r="C96" s="8"/>
      <c r="D96" s="8"/>
      <c r="E96" s="8"/>
      <c r="F96" s="8"/>
      <c r="G96" s="8"/>
      <c r="H96" s="8"/>
      <c r="I96" s="8"/>
      <c r="J96" s="8"/>
      <c r="K96" s="7"/>
      <c r="L96" s="7"/>
      <c r="M96" s="7"/>
      <c r="N96" s="7"/>
      <c r="O96" s="7"/>
      <c r="P96" s="7"/>
      <c r="Q96" s="7"/>
      <c r="R96" s="7"/>
      <c r="S96" s="7"/>
      <c r="T96" s="7"/>
      <c r="U96" s="7"/>
      <c r="V96" s="7"/>
      <c r="W96" s="7"/>
      <c r="X96" s="7"/>
      <c r="Y96" s="7"/>
      <c r="Z96" s="7"/>
    </row>
    <row r="97" spans="1:26" ht="12.75" customHeight="1">
      <c r="A97" s="7"/>
      <c r="B97" s="8"/>
      <c r="C97" s="8"/>
      <c r="D97" s="8"/>
      <c r="E97" s="8"/>
      <c r="F97" s="8"/>
      <c r="G97" s="8"/>
      <c r="H97" s="8"/>
      <c r="I97" s="8"/>
      <c r="J97" s="8"/>
      <c r="K97" s="7"/>
      <c r="L97" s="7"/>
      <c r="M97" s="7"/>
      <c r="N97" s="7"/>
      <c r="O97" s="7"/>
      <c r="P97" s="7"/>
      <c r="Q97" s="7"/>
      <c r="R97" s="7"/>
      <c r="S97" s="7"/>
      <c r="T97" s="7"/>
      <c r="U97" s="7"/>
      <c r="V97" s="7"/>
      <c r="W97" s="7"/>
      <c r="X97" s="7"/>
      <c r="Y97" s="7"/>
      <c r="Z97" s="7"/>
    </row>
    <row r="98" spans="1:26" ht="12.75" customHeight="1">
      <c r="A98" s="7"/>
      <c r="B98" s="8"/>
      <c r="C98" s="8"/>
      <c r="D98" s="8"/>
      <c r="E98" s="8"/>
      <c r="F98" s="8"/>
      <c r="G98" s="8"/>
      <c r="H98" s="8"/>
      <c r="I98" s="8"/>
      <c r="J98" s="8"/>
      <c r="K98" s="7"/>
      <c r="L98" s="7"/>
      <c r="M98" s="7"/>
      <c r="N98" s="7"/>
      <c r="O98" s="7"/>
      <c r="P98" s="7"/>
      <c r="Q98" s="7"/>
      <c r="R98" s="7"/>
      <c r="S98" s="7"/>
      <c r="T98" s="7"/>
      <c r="U98" s="7"/>
      <c r="V98" s="7"/>
      <c r="W98" s="7"/>
      <c r="X98" s="7"/>
      <c r="Y98" s="7"/>
      <c r="Z98" s="7"/>
    </row>
    <row r="99" spans="1:26" ht="12.75" customHeight="1">
      <c r="A99" s="7"/>
      <c r="B99" s="8"/>
      <c r="C99" s="8"/>
      <c r="D99" s="8"/>
      <c r="E99" s="8"/>
      <c r="F99" s="8"/>
      <c r="G99" s="8"/>
      <c r="H99" s="8"/>
      <c r="I99" s="8"/>
      <c r="J99" s="8"/>
      <c r="K99" s="7"/>
      <c r="L99" s="7"/>
      <c r="M99" s="7"/>
      <c r="N99" s="7"/>
      <c r="O99" s="7"/>
      <c r="P99" s="7"/>
      <c r="Q99" s="7"/>
      <c r="R99" s="7"/>
      <c r="S99" s="7"/>
      <c r="T99" s="7"/>
      <c r="U99" s="7"/>
      <c r="V99" s="7"/>
      <c r="W99" s="7"/>
      <c r="X99" s="7"/>
      <c r="Y99" s="7"/>
      <c r="Z99" s="7"/>
    </row>
    <row r="100" spans="1:26" ht="12.75" customHeight="1">
      <c r="A100" s="7"/>
      <c r="B100" s="8"/>
      <c r="C100" s="8"/>
      <c r="D100" s="8"/>
      <c r="E100" s="8"/>
      <c r="F100" s="8"/>
      <c r="G100" s="8"/>
      <c r="H100" s="8"/>
      <c r="I100" s="8"/>
      <c r="J100" s="8"/>
      <c r="K100" s="7"/>
      <c r="L100" s="7"/>
      <c r="M100" s="7"/>
      <c r="N100" s="7"/>
      <c r="O100" s="7"/>
      <c r="P100" s="7"/>
      <c r="Q100" s="7"/>
      <c r="R100" s="7"/>
      <c r="S100" s="7"/>
      <c r="T100" s="7"/>
      <c r="U100" s="7"/>
      <c r="V100" s="7"/>
      <c r="W100" s="7"/>
      <c r="X100" s="7"/>
      <c r="Y100" s="7"/>
      <c r="Z100" s="7"/>
    </row>
    <row r="101" spans="1:26" ht="12.75" customHeight="1">
      <c r="A101" s="7"/>
      <c r="B101" s="8"/>
      <c r="C101" s="8"/>
      <c r="D101" s="8"/>
      <c r="E101" s="8"/>
      <c r="F101" s="8"/>
      <c r="G101" s="8"/>
      <c r="H101" s="8"/>
      <c r="I101" s="8"/>
      <c r="J101" s="8"/>
      <c r="K101" s="7"/>
      <c r="L101" s="7"/>
      <c r="M101" s="7"/>
      <c r="N101" s="7"/>
      <c r="O101" s="7"/>
      <c r="P101" s="7"/>
      <c r="Q101" s="7"/>
      <c r="R101" s="7"/>
      <c r="S101" s="7"/>
      <c r="T101" s="7"/>
      <c r="U101" s="7"/>
      <c r="V101" s="7"/>
      <c r="W101" s="7"/>
      <c r="X101" s="7"/>
      <c r="Y101" s="7"/>
      <c r="Z101" s="7"/>
    </row>
    <row r="102" spans="1:26" ht="12.75" customHeight="1">
      <c r="A102" s="7"/>
      <c r="B102" s="8"/>
      <c r="C102" s="8"/>
      <c r="D102" s="8"/>
      <c r="E102" s="8"/>
      <c r="F102" s="8"/>
      <c r="G102" s="8"/>
      <c r="H102" s="8"/>
      <c r="I102" s="8"/>
      <c r="J102" s="8"/>
      <c r="K102" s="7"/>
      <c r="L102" s="7"/>
      <c r="M102" s="7"/>
      <c r="N102" s="7"/>
      <c r="O102" s="7"/>
      <c r="P102" s="7"/>
      <c r="Q102" s="7"/>
      <c r="R102" s="7"/>
      <c r="S102" s="7"/>
      <c r="T102" s="7"/>
      <c r="U102" s="7"/>
      <c r="V102" s="7"/>
      <c r="W102" s="7"/>
      <c r="X102" s="7"/>
      <c r="Y102" s="7"/>
      <c r="Z102" s="7"/>
    </row>
    <row r="103" spans="1:26" ht="12.75" customHeight="1">
      <c r="A103" s="7"/>
      <c r="B103" s="8"/>
      <c r="C103" s="8"/>
      <c r="D103" s="8"/>
      <c r="E103" s="8"/>
      <c r="F103" s="8"/>
      <c r="G103" s="8"/>
      <c r="H103" s="8"/>
      <c r="I103" s="8"/>
      <c r="J103" s="8"/>
      <c r="K103" s="7"/>
      <c r="L103" s="7"/>
      <c r="M103" s="7"/>
      <c r="N103" s="7"/>
      <c r="O103" s="7"/>
      <c r="P103" s="7"/>
      <c r="Q103" s="7"/>
      <c r="R103" s="7"/>
      <c r="S103" s="7"/>
      <c r="T103" s="7"/>
      <c r="U103" s="7"/>
      <c r="V103" s="7"/>
      <c r="W103" s="7"/>
      <c r="X103" s="7"/>
      <c r="Y103" s="7"/>
      <c r="Z103" s="7"/>
    </row>
    <row r="104" spans="1:26" ht="12.75" customHeight="1">
      <c r="A104" s="7"/>
      <c r="B104" s="8"/>
      <c r="C104" s="8"/>
      <c r="D104" s="8"/>
      <c r="E104" s="8"/>
      <c r="F104" s="8"/>
      <c r="G104" s="8"/>
      <c r="H104" s="8"/>
      <c r="I104" s="8"/>
      <c r="J104" s="8"/>
      <c r="K104" s="7"/>
      <c r="L104" s="7"/>
      <c r="M104" s="7"/>
      <c r="N104" s="7"/>
      <c r="O104" s="7"/>
      <c r="P104" s="7"/>
      <c r="Q104" s="7"/>
      <c r="R104" s="7"/>
      <c r="S104" s="7"/>
      <c r="T104" s="7"/>
      <c r="U104" s="7"/>
      <c r="V104" s="7"/>
      <c r="W104" s="7"/>
      <c r="X104" s="7"/>
      <c r="Y104" s="7"/>
      <c r="Z104" s="7"/>
    </row>
    <row r="105" spans="1:26" ht="12.75" customHeight="1">
      <c r="A105" s="7"/>
      <c r="B105" s="8"/>
      <c r="C105" s="8"/>
      <c r="D105" s="8"/>
      <c r="E105" s="8"/>
      <c r="F105" s="8"/>
      <c r="G105" s="8"/>
      <c r="H105" s="8"/>
      <c r="I105" s="8"/>
      <c r="J105" s="8"/>
      <c r="K105" s="7"/>
      <c r="L105" s="7"/>
      <c r="M105" s="7"/>
      <c r="N105" s="7"/>
      <c r="O105" s="7"/>
      <c r="P105" s="7"/>
      <c r="Q105" s="7"/>
      <c r="R105" s="7"/>
      <c r="S105" s="7"/>
      <c r="T105" s="7"/>
      <c r="U105" s="7"/>
      <c r="V105" s="7"/>
      <c r="W105" s="7"/>
      <c r="X105" s="7"/>
      <c r="Y105" s="7"/>
      <c r="Z105" s="7"/>
    </row>
    <row r="106" spans="1:26" ht="12.75" customHeight="1">
      <c r="A106" s="7"/>
      <c r="B106" s="8"/>
      <c r="C106" s="8"/>
      <c r="D106" s="8"/>
      <c r="E106" s="8"/>
      <c r="F106" s="8"/>
      <c r="G106" s="8"/>
      <c r="H106" s="8"/>
      <c r="I106" s="8"/>
      <c r="J106" s="8"/>
      <c r="K106" s="7"/>
      <c r="L106" s="7"/>
      <c r="M106" s="7"/>
      <c r="N106" s="7"/>
      <c r="O106" s="7"/>
      <c r="P106" s="7"/>
      <c r="Q106" s="7"/>
      <c r="R106" s="7"/>
      <c r="S106" s="7"/>
      <c r="T106" s="7"/>
      <c r="U106" s="7"/>
      <c r="V106" s="7"/>
      <c r="W106" s="7"/>
      <c r="X106" s="7"/>
      <c r="Y106" s="7"/>
      <c r="Z106" s="7"/>
    </row>
    <row r="107" spans="1:26" ht="12.75" customHeight="1">
      <c r="A107" s="7"/>
      <c r="B107" s="8"/>
      <c r="C107" s="8"/>
      <c r="D107" s="8"/>
      <c r="E107" s="8"/>
      <c r="F107" s="8"/>
      <c r="G107" s="8"/>
      <c r="H107" s="8"/>
      <c r="I107" s="8"/>
      <c r="J107" s="8"/>
      <c r="K107" s="7"/>
      <c r="L107" s="7"/>
      <c r="M107" s="7"/>
      <c r="N107" s="7"/>
      <c r="O107" s="7"/>
      <c r="P107" s="7"/>
      <c r="Q107" s="7"/>
      <c r="R107" s="7"/>
      <c r="S107" s="7"/>
      <c r="T107" s="7"/>
      <c r="U107" s="7"/>
      <c r="V107" s="7"/>
      <c r="W107" s="7"/>
      <c r="X107" s="7"/>
      <c r="Y107" s="7"/>
      <c r="Z107" s="7"/>
    </row>
    <row r="108" spans="1:26" ht="12.75" customHeight="1">
      <c r="A108" s="7"/>
      <c r="B108" s="8"/>
      <c r="C108" s="8"/>
      <c r="D108" s="8"/>
      <c r="E108" s="8"/>
      <c r="F108" s="8"/>
      <c r="G108" s="8"/>
      <c r="H108" s="8"/>
      <c r="I108" s="8"/>
      <c r="J108" s="8"/>
      <c r="K108" s="7"/>
      <c r="L108" s="7"/>
      <c r="M108" s="7"/>
      <c r="N108" s="7"/>
      <c r="O108" s="7"/>
      <c r="P108" s="7"/>
      <c r="Q108" s="7"/>
      <c r="R108" s="7"/>
      <c r="S108" s="7"/>
      <c r="T108" s="7"/>
      <c r="U108" s="7"/>
      <c r="V108" s="7"/>
      <c r="W108" s="7"/>
      <c r="X108" s="7"/>
      <c r="Y108" s="7"/>
      <c r="Z108" s="7"/>
    </row>
    <row r="109" spans="1:26" ht="12.75" customHeight="1">
      <c r="A109" s="7"/>
      <c r="B109" s="8"/>
      <c r="C109" s="8"/>
      <c r="D109" s="8"/>
      <c r="E109" s="8"/>
      <c r="F109" s="8"/>
      <c r="G109" s="8"/>
      <c r="H109" s="8"/>
      <c r="I109" s="8"/>
      <c r="J109" s="8"/>
      <c r="K109" s="7"/>
      <c r="L109" s="7"/>
      <c r="M109" s="7"/>
      <c r="N109" s="7"/>
      <c r="O109" s="7"/>
      <c r="P109" s="7"/>
      <c r="Q109" s="7"/>
      <c r="R109" s="7"/>
      <c r="S109" s="7"/>
      <c r="T109" s="7"/>
      <c r="U109" s="7"/>
      <c r="V109" s="7"/>
      <c r="W109" s="7"/>
      <c r="X109" s="7"/>
      <c r="Y109" s="7"/>
      <c r="Z109" s="7"/>
    </row>
    <row r="110" spans="1:26" ht="12.75" customHeight="1">
      <c r="A110" s="7"/>
      <c r="B110" s="8"/>
      <c r="C110" s="8"/>
      <c r="D110" s="8"/>
      <c r="E110" s="8"/>
      <c r="F110" s="8"/>
      <c r="G110" s="8"/>
      <c r="H110" s="8"/>
      <c r="I110" s="8"/>
      <c r="J110" s="8"/>
      <c r="K110" s="7"/>
      <c r="L110" s="7"/>
      <c r="M110" s="7"/>
      <c r="N110" s="7"/>
      <c r="O110" s="7"/>
      <c r="P110" s="7"/>
      <c r="Q110" s="7"/>
      <c r="R110" s="7"/>
      <c r="S110" s="7"/>
      <c r="T110" s="7"/>
      <c r="U110" s="7"/>
      <c r="V110" s="7"/>
      <c r="W110" s="7"/>
      <c r="X110" s="7"/>
      <c r="Y110" s="7"/>
      <c r="Z110" s="7"/>
    </row>
    <row r="111" spans="1:26" ht="12.75" customHeight="1">
      <c r="A111" s="7"/>
      <c r="B111" s="8"/>
      <c r="C111" s="8"/>
      <c r="D111" s="8"/>
      <c r="E111" s="8"/>
      <c r="F111" s="8"/>
      <c r="G111" s="8"/>
      <c r="H111" s="8"/>
      <c r="I111" s="8"/>
      <c r="J111" s="8"/>
      <c r="K111" s="7"/>
      <c r="L111" s="7"/>
      <c r="M111" s="7"/>
      <c r="N111" s="7"/>
      <c r="O111" s="7"/>
      <c r="P111" s="7"/>
      <c r="Q111" s="7"/>
      <c r="R111" s="7"/>
      <c r="S111" s="7"/>
      <c r="T111" s="7"/>
      <c r="U111" s="7"/>
      <c r="V111" s="7"/>
      <c r="W111" s="7"/>
      <c r="X111" s="7"/>
      <c r="Y111" s="7"/>
      <c r="Z111" s="7"/>
    </row>
    <row r="112" spans="1:26" ht="12.75" customHeight="1">
      <c r="A112" s="7"/>
      <c r="B112" s="8"/>
      <c r="C112" s="8"/>
      <c r="D112" s="8"/>
      <c r="E112" s="8"/>
      <c r="F112" s="8"/>
      <c r="G112" s="8"/>
      <c r="H112" s="8"/>
      <c r="I112" s="8"/>
      <c r="J112" s="8"/>
      <c r="K112" s="7"/>
      <c r="L112" s="7"/>
      <c r="M112" s="7"/>
      <c r="N112" s="7"/>
      <c r="O112" s="7"/>
      <c r="P112" s="7"/>
      <c r="Q112" s="7"/>
      <c r="R112" s="7"/>
      <c r="S112" s="7"/>
      <c r="T112" s="7"/>
      <c r="U112" s="7"/>
      <c r="V112" s="7"/>
      <c r="W112" s="7"/>
      <c r="X112" s="7"/>
      <c r="Y112" s="7"/>
      <c r="Z112" s="7"/>
    </row>
    <row r="113" spans="1:26" ht="12.75" customHeight="1">
      <c r="A113" s="7"/>
      <c r="B113" s="8"/>
      <c r="C113" s="8"/>
      <c r="D113" s="8"/>
      <c r="E113" s="8"/>
      <c r="F113" s="8"/>
      <c r="G113" s="8"/>
      <c r="H113" s="8"/>
      <c r="I113" s="8"/>
      <c r="J113" s="8"/>
      <c r="K113" s="7"/>
      <c r="L113" s="7"/>
      <c r="M113" s="7"/>
      <c r="N113" s="7"/>
      <c r="O113" s="7"/>
      <c r="P113" s="7"/>
      <c r="Q113" s="7"/>
      <c r="R113" s="7"/>
      <c r="S113" s="7"/>
      <c r="T113" s="7"/>
      <c r="U113" s="7"/>
      <c r="V113" s="7"/>
      <c r="W113" s="7"/>
      <c r="X113" s="7"/>
      <c r="Y113" s="7"/>
      <c r="Z113" s="7"/>
    </row>
    <row r="114" spans="1:26" ht="12.75" customHeight="1">
      <c r="A114" s="7"/>
      <c r="B114" s="8"/>
      <c r="C114" s="8"/>
      <c r="D114" s="8"/>
      <c r="E114" s="8"/>
      <c r="F114" s="8"/>
      <c r="G114" s="8"/>
      <c r="H114" s="8"/>
      <c r="I114" s="8"/>
      <c r="J114" s="8"/>
      <c r="K114" s="7"/>
      <c r="L114" s="7"/>
      <c r="M114" s="7"/>
      <c r="N114" s="7"/>
      <c r="O114" s="7"/>
      <c r="P114" s="7"/>
      <c r="Q114" s="7"/>
      <c r="R114" s="7"/>
      <c r="S114" s="7"/>
      <c r="T114" s="7"/>
      <c r="U114" s="7"/>
      <c r="V114" s="7"/>
      <c r="W114" s="7"/>
      <c r="X114" s="7"/>
      <c r="Y114" s="7"/>
      <c r="Z114" s="7"/>
    </row>
    <row r="115" spans="1:26" ht="12.75" customHeight="1">
      <c r="A115" s="7"/>
      <c r="B115" s="8"/>
      <c r="C115" s="8"/>
      <c r="D115" s="8"/>
      <c r="E115" s="8"/>
      <c r="F115" s="8"/>
      <c r="G115" s="8"/>
      <c r="H115" s="8"/>
      <c r="I115" s="8"/>
      <c r="J115" s="8"/>
      <c r="K115" s="7"/>
      <c r="L115" s="7"/>
      <c r="M115" s="7"/>
      <c r="N115" s="7"/>
      <c r="O115" s="7"/>
      <c r="P115" s="7"/>
      <c r="Q115" s="7"/>
      <c r="R115" s="7"/>
      <c r="S115" s="7"/>
      <c r="T115" s="7"/>
      <c r="U115" s="7"/>
      <c r="V115" s="7"/>
      <c r="W115" s="7"/>
      <c r="X115" s="7"/>
      <c r="Y115" s="7"/>
      <c r="Z115" s="7"/>
    </row>
    <row r="116" spans="1:26" ht="12.75" customHeight="1">
      <c r="A116" s="7"/>
      <c r="B116" s="8"/>
      <c r="C116" s="8"/>
      <c r="D116" s="8"/>
      <c r="E116" s="8"/>
      <c r="F116" s="8"/>
      <c r="G116" s="8"/>
      <c r="H116" s="8"/>
      <c r="I116" s="8"/>
      <c r="J116" s="8"/>
      <c r="K116" s="7"/>
      <c r="L116" s="7"/>
      <c r="M116" s="7"/>
      <c r="N116" s="7"/>
      <c r="O116" s="7"/>
      <c r="P116" s="7"/>
      <c r="Q116" s="7"/>
      <c r="R116" s="7"/>
      <c r="S116" s="7"/>
      <c r="T116" s="7"/>
      <c r="U116" s="7"/>
      <c r="V116" s="7"/>
      <c r="W116" s="7"/>
      <c r="X116" s="7"/>
      <c r="Y116" s="7"/>
      <c r="Z116" s="7"/>
    </row>
    <row r="117" spans="1:26" ht="12.75" customHeight="1">
      <c r="A117" s="7"/>
      <c r="B117" s="8"/>
      <c r="C117" s="8"/>
      <c r="D117" s="8"/>
      <c r="E117" s="8"/>
      <c r="F117" s="8"/>
      <c r="G117" s="8"/>
      <c r="H117" s="8"/>
      <c r="I117" s="8"/>
      <c r="J117" s="8"/>
      <c r="K117" s="7"/>
      <c r="L117" s="7"/>
      <c r="M117" s="7"/>
      <c r="N117" s="7"/>
      <c r="O117" s="7"/>
      <c r="P117" s="7"/>
      <c r="Q117" s="7"/>
      <c r="R117" s="7"/>
      <c r="S117" s="7"/>
      <c r="T117" s="7"/>
      <c r="U117" s="7"/>
      <c r="V117" s="7"/>
      <c r="W117" s="7"/>
      <c r="X117" s="7"/>
      <c r="Y117" s="7"/>
      <c r="Z117" s="7"/>
    </row>
    <row r="118" spans="1:26" ht="12.75" customHeight="1">
      <c r="A118" s="7"/>
      <c r="B118" s="8"/>
      <c r="C118" s="8"/>
      <c r="D118" s="8"/>
      <c r="E118" s="8"/>
      <c r="F118" s="8"/>
      <c r="G118" s="8"/>
      <c r="H118" s="8"/>
      <c r="I118" s="8"/>
      <c r="J118" s="8"/>
      <c r="K118" s="7"/>
      <c r="L118" s="7"/>
      <c r="M118" s="7"/>
      <c r="N118" s="7"/>
      <c r="O118" s="7"/>
      <c r="P118" s="7"/>
      <c r="Q118" s="7"/>
      <c r="R118" s="7"/>
      <c r="S118" s="7"/>
      <c r="T118" s="7"/>
      <c r="U118" s="7"/>
      <c r="V118" s="7"/>
      <c r="W118" s="7"/>
      <c r="X118" s="7"/>
      <c r="Y118" s="7"/>
      <c r="Z118" s="7"/>
    </row>
    <row r="119" spans="1:26" ht="12.75" customHeight="1">
      <c r="A119" s="7"/>
      <c r="B119" s="8"/>
      <c r="C119" s="8"/>
      <c r="D119" s="8"/>
      <c r="E119" s="8"/>
      <c r="F119" s="8"/>
      <c r="G119" s="8"/>
      <c r="H119" s="8"/>
      <c r="I119" s="8"/>
      <c r="J119" s="8"/>
      <c r="K119" s="7"/>
      <c r="L119" s="7"/>
      <c r="M119" s="7"/>
      <c r="N119" s="7"/>
      <c r="O119" s="7"/>
      <c r="P119" s="7"/>
      <c r="Q119" s="7"/>
      <c r="R119" s="7"/>
      <c r="S119" s="7"/>
      <c r="T119" s="7"/>
      <c r="U119" s="7"/>
      <c r="V119" s="7"/>
      <c r="W119" s="7"/>
      <c r="X119" s="7"/>
      <c r="Y119" s="7"/>
      <c r="Z119" s="7"/>
    </row>
    <row r="120" spans="1:26" ht="12.75" customHeight="1">
      <c r="A120" s="7"/>
      <c r="B120" s="8"/>
      <c r="C120" s="8"/>
      <c r="D120" s="8"/>
      <c r="E120" s="8"/>
      <c r="F120" s="8"/>
      <c r="G120" s="8"/>
      <c r="H120" s="8"/>
      <c r="I120" s="8"/>
      <c r="J120" s="8"/>
      <c r="K120" s="7"/>
      <c r="L120" s="7"/>
      <c r="M120" s="7"/>
      <c r="N120" s="7"/>
      <c r="O120" s="7"/>
      <c r="P120" s="7"/>
      <c r="Q120" s="7"/>
      <c r="R120" s="7"/>
      <c r="S120" s="7"/>
      <c r="T120" s="7"/>
      <c r="U120" s="7"/>
      <c r="V120" s="7"/>
      <c r="W120" s="7"/>
      <c r="X120" s="7"/>
      <c r="Y120" s="7"/>
      <c r="Z120" s="7"/>
    </row>
    <row r="121" spans="1:26" ht="12.75" customHeight="1">
      <c r="A121" s="7"/>
      <c r="B121" s="8"/>
      <c r="C121" s="8"/>
      <c r="D121" s="8"/>
      <c r="E121" s="8"/>
      <c r="F121" s="8"/>
      <c r="G121" s="8"/>
      <c r="H121" s="8"/>
      <c r="I121" s="8"/>
      <c r="J121" s="8"/>
      <c r="K121" s="7"/>
      <c r="L121" s="7"/>
      <c r="M121" s="7"/>
      <c r="N121" s="7"/>
      <c r="O121" s="7"/>
      <c r="P121" s="7"/>
      <c r="Q121" s="7"/>
      <c r="R121" s="7"/>
      <c r="S121" s="7"/>
      <c r="T121" s="7"/>
      <c r="U121" s="7"/>
      <c r="V121" s="7"/>
      <c r="W121" s="7"/>
      <c r="X121" s="7"/>
      <c r="Y121" s="7"/>
      <c r="Z121" s="7"/>
    </row>
    <row r="122" spans="1:26" ht="12.75" customHeight="1">
      <c r="A122" s="7"/>
      <c r="B122" s="8"/>
      <c r="C122" s="8"/>
      <c r="D122" s="8"/>
      <c r="E122" s="8"/>
      <c r="F122" s="8"/>
      <c r="G122" s="8"/>
      <c r="H122" s="8"/>
      <c r="I122" s="8"/>
      <c r="J122" s="8"/>
      <c r="K122" s="7"/>
      <c r="L122" s="7"/>
      <c r="M122" s="7"/>
      <c r="N122" s="7"/>
      <c r="O122" s="7"/>
      <c r="P122" s="7"/>
      <c r="Q122" s="7"/>
      <c r="R122" s="7"/>
      <c r="S122" s="7"/>
      <c r="T122" s="7"/>
      <c r="U122" s="7"/>
      <c r="V122" s="7"/>
      <c r="W122" s="7"/>
      <c r="X122" s="7"/>
      <c r="Y122" s="7"/>
      <c r="Z122" s="7"/>
    </row>
    <row r="123" spans="1:26" ht="12.75" customHeight="1">
      <c r="A123" s="7"/>
      <c r="B123" s="8"/>
      <c r="C123" s="8"/>
      <c r="D123" s="8"/>
      <c r="E123" s="8"/>
      <c r="F123" s="8"/>
      <c r="G123" s="8"/>
      <c r="H123" s="8"/>
      <c r="I123" s="8"/>
      <c r="J123" s="8"/>
      <c r="K123" s="7"/>
      <c r="L123" s="7"/>
      <c r="M123" s="7"/>
      <c r="N123" s="7"/>
      <c r="O123" s="7"/>
      <c r="P123" s="7"/>
      <c r="Q123" s="7"/>
      <c r="R123" s="7"/>
      <c r="S123" s="7"/>
      <c r="T123" s="7"/>
      <c r="U123" s="7"/>
      <c r="V123" s="7"/>
      <c r="W123" s="7"/>
      <c r="X123" s="7"/>
      <c r="Y123" s="7"/>
      <c r="Z123" s="7"/>
    </row>
    <row r="124" spans="1:26" ht="12.75" customHeight="1">
      <c r="A124" s="7"/>
      <c r="B124" s="8"/>
      <c r="C124" s="8"/>
      <c r="D124" s="8"/>
      <c r="E124" s="8"/>
      <c r="F124" s="8"/>
      <c r="G124" s="8"/>
      <c r="H124" s="8"/>
      <c r="I124" s="8"/>
      <c r="J124" s="8"/>
      <c r="K124" s="7"/>
      <c r="L124" s="7"/>
      <c r="M124" s="7"/>
      <c r="N124" s="7"/>
      <c r="O124" s="7"/>
      <c r="P124" s="7"/>
      <c r="Q124" s="7"/>
      <c r="R124" s="7"/>
      <c r="S124" s="7"/>
      <c r="T124" s="7"/>
      <c r="U124" s="7"/>
      <c r="V124" s="7"/>
      <c r="W124" s="7"/>
      <c r="X124" s="7"/>
      <c r="Y124" s="7"/>
      <c r="Z124" s="7"/>
    </row>
    <row r="125" spans="1:26" ht="12.75" customHeight="1">
      <c r="A125" s="7"/>
      <c r="B125" s="8"/>
      <c r="C125" s="8"/>
      <c r="D125" s="8"/>
      <c r="E125" s="8"/>
      <c r="F125" s="8"/>
      <c r="G125" s="8"/>
      <c r="H125" s="8"/>
      <c r="I125" s="8"/>
      <c r="J125" s="8"/>
      <c r="K125" s="7"/>
      <c r="L125" s="7"/>
      <c r="M125" s="7"/>
      <c r="N125" s="7"/>
      <c r="O125" s="7"/>
      <c r="P125" s="7"/>
      <c r="Q125" s="7"/>
      <c r="R125" s="7"/>
      <c r="S125" s="7"/>
      <c r="T125" s="7"/>
      <c r="U125" s="7"/>
      <c r="V125" s="7"/>
      <c r="W125" s="7"/>
      <c r="X125" s="7"/>
      <c r="Y125" s="7"/>
      <c r="Z125" s="7"/>
    </row>
    <row r="126" spans="1:26" ht="12.75" customHeight="1">
      <c r="A126" s="7"/>
      <c r="B126" s="8"/>
      <c r="C126" s="8"/>
      <c r="D126" s="8"/>
      <c r="E126" s="8"/>
      <c r="F126" s="8"/>
      <c r="G126" s="8"/>
      <c r="H126" s="8"/>
      <c r="I126" s="8"/>
      <c r="J126" s="8"/>
      <c r="K126" s="7"/>
      <c r="L126" s="7"/>
      <c r="M126" s="7"/>
      <c r="N126" s="7"/>
      <c r="O126" s="7"/>
      <c r="P126" s="7"/>
      <c r="Q126" s="7"/>
      <c r="R126" s="7"/>
      <c r="S126" s="7"/>
      <c r="T126" s="7"/>
      <c r="U126" s="7"/>
      <c r="V126" s="7"/>
      <c r="W126" s="7"/>
      <c r="X126" s="7"/>
      <c r="Y126" s="7"/>
      <c r="Z126" s="7"/>
    </row>
    <row r="127" spans="1:26" ht="12.75" customHeight="1">
      <c r="A127" s="7"/>
      <c r="B127" s="8"/>
      <c r="C127" s="8"/>
      <c r="D127" s="8"/>
      <c r="E127" s="8"/>
      <c r="F127" s="8"/>
      <c r="G127" s="8"/>
      <c r="H127" s="8"/>
      <c r="I127" s="8"/>
      <c r="J127" s="8"/>
      <c r="K127" s="7"/>
      <c r="L127" s="7"/>
      <c r="M127" s="7"/>
      <c r="N127" s="7"/>
      <c r="O127" s="7"/>
      <c r="P127" s="7"/>
      <c r="Q127" s="7"/>
      <c r="R127" s="7"/>
      <c r="S127" s="7"/>
      <c r="T127" s="7"/>
      <c r="U127" s="7"/>
      <c r="V127" s="7"/>
      <c r="W127" s="7"/>
      <c r="X127" s="7"/>
      <c r="Y127" s="7"/>
      <c r="Z127" s="7"/>
    </row>
    <row r="128" spans="1:26" ht="12.75" customHeight="1">
      <c r="A128" s="7"/>
      <c r="B128" s="8"/>
      <c r="C128" s="8"/>
      <c r="D128" s="8"/>
      <c r="E128" s="8"/>
      <c r="F128" s="8"/>
      <c r="G128" s="8"/>
      <c r="H128" s="8"/>
      <c r="I128" s="8"/>
      <c r="J128" s="8"/>
      <c r="K128" s="7"/>
      <c r="L128" s="7"/>
      <c r="M128" s="7"/>
      <c r="N128" s="7"/>
      <c r="O128" s="7"/>
      <c r="P128" s="7"/>
      <c r="Q128" s="7"/>
      <c r="R128" s="7"/>
      <c r="S128" s="7"/>
      <c r="T128" s="7"/>
      <c r="U128" s="7"/>
      <c r="V128" s="7"/>
      <c r="W128" s="7"/>
      <c r="X128" s="7"/>
      <c r="Y128" s="7"/>
      <c r="Z128" s="7"/>
    </row>
    <row r="129" spans="1:26" ht="12.75" customHeight="1">
      <c r="A129" s="7"/>
      <c r="B129" s="8"/>
      <c r="C129" s="8"/>
      <c r="D129" s="8"/>
      <c r="E129" s="8"/>
      <c r="F129" s="8"/>
      <c r="G129" s="8"/>
      <c r="H129" s="8"/>
      <c r="I129" s="8"/>
      <c r="J129" s="8"/>
      <c r="K129" s="7"/>
      <c r="L129" s="7"/>
      <c r="M129" s="7"/>
      <c r="N129" s="7"/>
      <c r="O129" s="7"/>
      <c r="P129" s="7"/>
      <c r="Q129" s="7"/>
      <c r="R129" s="7"/>
      <c r="S129" s="7"/>
      <c r="T129" s="7"/>
      <c r="U129" s="7"/>
      <c r="V129" s="7"/>
      <c r="W129" s="7"/>
      <c r="X129" s="7"/>
      <c r="Y129" s="7"/>
      <c r="Z129" s="7"/>
    </row>
    <row r="130" spans="1:26" ht="12.75" customHeight="1">
      <c r="A130" s="7"/>
      <c r="B130" s="8"/>
      <c r="C130" s="8"/>
      <c r="D130" s="8"/>
      <c r="E130" s="8"/>
      <c r="F130" s="8"/>
      <c r="G130" s="8"/>
      <c r="H130" s="8"/>
      <c r="I130" s="8"/>
      <c r="J130" s="8"/>
      <c r="K130" s="7"/>
      <c r="L130" s="7"/>
      <c r="M130" s="7"/>
      <c r="N130" s="7"/>
      <c r="O130" s="7"/>
      <c r="P130" s="7"/>
      <c r="Q130" s="7"/>
      <c r="R130" s="7"/>
      <c r="S130" s="7"/>
      <c r="T130" s="7"/>
      <c r="U130" s="7"/>
      <c r="V130" s="7"/>
      <c r="W130" s="7"/>
      <c r="X130" s="7"/>
      <c r="Y130" s="7"/>
      <c r="Z130" s="7"/>
    </row>
    <row r="131" spans="1:26" ht="12.75" customHeight="1">
      <c r="A131" s="7"/>
      <c r="B131" s="8"/>
      <c r="C131" s="8"/>
      <c r="D131" s="8"/>
      <c r="E131" s="8"/>
      <c r="F131" s="8"/>
      <c r="G131" s="8"/>
      <c r="H131" s="8"/>
      <c r="I131" s="8"/>
      <c r="J131" s="8"/>
      <c r="K131" s="7"/>
      <c r="L131" s="7"/>
      <c r="M131" s="7"/>
      <c r="N131" s="7"/>
      <c r="O131" s="7"/>
      <c r="P131" s="7"/>
      <c r="Q131" s="7"/>
      <c r="R131" s="7"/>
      <c r="S131" s="7"/>
      <c r="T131" s="7"/>
      <c r="U131" s="7"/>
      <c r="V131" s="7"/>
      <c r="W131" s="7"/>
      <c r="X131" s="7"/>
      <c r="Y131" s="7"/>
      <c r="Z131" s="7"/>
    </row>
    <row r="132" spans="1:26" ht="12.75" customHeight="1">
      <c r="A132" s="7"/>
      <c r="B132" s="8"/>
      <c r="C132" s="8"/>
      <c r="D132" s="8"/>
      <c r="E132" s="8"/>
      <c r="F132" s="8"/>
      <c r="G132" s="8"/>
      <c r="H132" s="8"/>
      <c r="I132" s="8"/>
      <c r="J132" s="8"/>
      <c r="K132" s="7"/>
      <c r="L132" s="7"/>
      <c r="M132" s="7"/>
      <c r="N132" s="7"/>
      <c r="O132" s="7"/>
      <c r="P132" s="7"/>
      <c r="Q132" s="7"/>
      <c r="R132" s="7"/>
      <c r="S132" s="7"/>
      <c r="T132" s="7"/>
      <c r="U132" s="7"/>
      <c r="V132" s="7"/>
      <c r="W132" s="7"/>
      <c r="X132" s="7"/>
      <c r="Y132" s="7"/>
      <c r="Z132" s="7"/>
    </row>
    <row r="133" spans="1:26" ht="12.75" customHeight="1">
      <c r="A133" s="7"/>
      <c r="B133" s="8"/>
      <c r="C133" s="8"/>
      <c r="D133" s="8"/>
      <c r="E133" s="8"/>
      <c r="F133" s="8"/>
      <c r="G133" s="8"/>
      <c r="H133" s="8"/>
      <c r="I133" s="8"/>
      <c r="J133" s="8"/>
      <c r="K133" s="7"/>
      <c r="L133" s="7"/>
      <c r="M133" s="7"/>
      <c r="N133" s="7"/>
      <c r="O133" s="7"/>
      <c r="P133" s="7"/>
      <c r="Q133" s="7"/>
      <c r="R133" s="7"/>
      <c r="S133" s="7"/>
      <c r="T133" s="7"/>
      <c r="U133" s="7"/>
      <c r="V133" s="7"/>
      <c r="W133" s="7"/>
      <c r="X133" s="7"/>
      <c r="Y133" s="7"/>
      <c r="Z133" s="7"/>
    </row>
    <row r="134" spans="1:26" ht="12.75" customHeight="1">
      <c r="A134" s="7"/>
      <c r="B134" s="8"/>
      <c r="C134" s="8"/>
      <c r="D134" s="8"/>
      <c r="E134" s="8"/>
      <c r="F134" s="8"/>
      <c r="G134" s="8"/>
      <c r="H134" s="8"/>
      <c r="I134" s="8"/>
      <c r="J134" s="8"/>
      <c r="K134" s="7"/>
      <c r="L134" s="7"/>
      <c r="M134" s="7"/>
      <c r="N134" s="7"/>
      <c r="O134" s="7"/>
      <c r="P134" s="7"/>
      <c r="Q134" s="7"/>
      <c r="R134" s="7"/>
      <c r="S134" s="7"/>
      <c r="T134" s="7"/>
      <c r="U134" s="7"/>
      <c r="V134" s="7"/>
      <c r="W134" s="7"/>
      <c r="X134" s="7"/>
      <c r="Y134" s="7"/>
      <c r="Z134" s="7"/>
    </row>
    <row r="135" spans="1:26" ht="12.75" customHeight="1">
      <c r="A135" s="7"/>
      <c r="B135" s="8"/>
      <c r="C135" s="8"/>
      <c r="D135" s="8"/>
      <c r="E135" s="8"/>
      <c r="F135" s="8"/>
      <c r="G135" s="8"/>
      <c r="H135" s="8"/>
      <c r="I135" s="8"/>
      <c r="J135" s="8"/>
      <c r="K135" s="7"/>
      <c r="L135" s="7"/>
      <c r="M135" s="7"/>
      <c r="N135" s="7"/>
      <c r="O135" s="7"/>
      <c r="P135" s="7"/>
      <c r="Q135" s="7"/>
      <c r="R135" s="7"/>
      <c r="S135" s="7"/>
      <c r="T135" s="7"/>
      <c r="U135" s="7"/>
      <c r="V135" s="7"/>
      <c r="W135" s="7"/>
      <c r="X135" s="7"/>
      <c r="Y135" s="7"/>
      <c r="Z135" s="7"/>
    </row>
    <row r="136" spans="1:26" ht="12.75" customHeight="1">
      <c r="A136" s="7"/>
      <c r="B136" s="8"/>
      <c r="C136" s="8"/>
      <c r="D136" s="8"/>
      <c r="E136" s="8"/>
      <c r="F136" s="8"/>
      <c r="G136" s="8"/>
      <c r="H136" s="8"/>
      <c r="I136" s="8"/>
      <c r="J136" s="8"/>
      <c r="K136" s="7"/>
      <c r="L136" s="7"/>
      <c r="M136" s="7"/>
      <c r="N136" s="7"/>
      <c r="O136" s="7"/>
      <c r="P136" s="7"/>
      <c r="Q136" s="7"/>
      <c r="R136" s="7"/>
      <c r="S136" s="7"/>
      <c r="T136" s="7"/>
      <c r="U136" s="7"/>
      <c r="V136" s="7"/>
      <c r="W136" s="7"/>
      <c r="X136" s="7"/>
      <c r="Y136" s="7"/>
      <c r="Z136" s="7"/>
    </row>
    <row r="137" spans="1:26" ht="12.75" customHeight="1">
      <c r="A137" s="7"/>
      <c r="B137" s="8"/>
      <c r="C137" s="8"/>
      <c r="D137" s="8"/>
      <c r="E137" s="8"/>
      <c r="F137" s="8"/>
      <c r="G137" s="8"/>
      <c r="H137" s="8"/>
      <c r="I137" s="8"/>
      <c r="J137" s="8"/>
      <c r="K137" s="7"/>
      <c r="L137" s="7"/>
      <c r="M137" s="7"/>
      <c r="N137" s="7"/>
      <c r="O137" s="7"/>
      <c r="P137" s="7"/>
      <c r="Q137" s="7"/>
      <c r="R137" s="7"/>
      <c r="S137" s="7"/>
      <c r="T137" s="7"/>
      <c r="U137" s="7"/>
      <c r="V137" s="7"/>
      <c r="W137" s="7"/>
      <c r="X137" s="7"/>
      <c r="Y137" s="7"/>
      <c r="Z137" s="7"/>
    </row>
    <row r="138" spans="1:26" ht="12.75" customHeight="1">
      <c r="A138" s="7"/>
      <c r="B138" s="8"/>
      <c r="C138" s="8"/>
      <c r="D138" s="8"/>
      <c r="E138" s="8"/>
      <c r="F138" s="8"/>
      <c r="G138" s="8"/>
      <c r="H138" s="8"/>
      <c r="I138" s="8"/>
      <c r="J138" s="8"/>
      <c r="K138" s="7"/>
      <c r="L138" s="7"/>
      <c r="M138" s="7"/>
      <c r="N138" s="7"/>
      <c r="O138" s="7"/>
      <c r="P138" s="7"/>
      <c r="Q138" s="7"/>
      <c r="R138" s="7"/>
      <c r="S138" s="7"/>
      <c r="T138" s="7"/>
      <c r="U138" s="7"/>
      <c r="V138" s="7"/>
      <c r="W138" s="7"/>
      <c r="X138" s="7"/>
      <c r="Y138" s="7"/>
      <c r="Z138" s="7"/>
    </row>
    <row r="139" spans="1:26" ht="12.75" customHeight="1">
      <c r="A139" s="7"/>
      <c r="B139" s="8"/>
      <c r="C139" s="8"/>
      <c r="D139" s="8"/>
      <c r="E139" s="8"/>
      <c r="F139" s="8"/>
      <c r="G139" s="8"/>
      <c r="H139" s="8"/>
      <c r="I139" s="8"/>
      <c r="J139" s="8"/>
      <c r="K139" s="7"/>
      <c r="L139" s="7"/>
      <c r="M139" s="7"/>
      <c r="N139" s="7"/>
      <c r="O139" s="7"/>
      <c r="P139" s="7"/>
      <c r="Q139" s="7"/>
      <c r="R139" s="7"/>
      <c r="S139" s="7"/>
      <c r="T139" s="7"/>
      <c r="U139" s="7"/>
      <c r="V139" s="7"/>
      <c r="W139" s="7"/>
      <c r="X139" s="7"/>
      <c r="Y139" s="7"/>
      <c r="Z139" s="7"/>
    </row>
    <row r="140" spans="1:26" ht="12.75" customHeight="1">
      <c r="A140" s="7"/>
      <c r="B140" s="8"/>
      <c r="C140" s="8"/>
      <c r="D140" s="8"/>
      <c r="E140" s="8"/>
      <c r="F140" s="8"/>
      <c r="G140" s="8"/>
      <c r="H140" s="8"/>
      <c r="I140" s="8"/>
      <c r="J140" s="8"/>
      <c r="K140" s="7"/>
      <c r="L140" s="7"/>
      <c r="M140" s="7"/>
      <c r="N140" s="7"/>
      <c r="O140" s="7"/>
      <c r="P140" s="7"/>
      <c r="Q140" s="7"/>
      <c r="R140" s="7"/>
      <c r="S140" s="7"/>
      <c r="T140" s="7"/>
      <c r="U140" s="7"/>
      <c r="V140" s="7"/>
      <c r="W140" s="7"/>
      <c r="X140" s="7"/>
      <c r="Y140" s="7"/>
      <c r="Z140" s="7"/>
    </row>
    <row r="141" spans="1:26" ht="12.75" customHeight="1">
      <c r="A141" s="7"/>
      <c r="B141" s="8"/>
      <c r="C141" s="8"/>
      <c r="D141" s="8"/>
      <c r="E141" s="8"/>
      <c r="F141" s="8"/>
      <c r="G141" s="8"/>
      <c r="H141" s="8"/>
      <c r="I141" s="8"/>
      <c r="J141" s="8"/>
      <c r="K141" s="7"/>
      <c r="L141" s="7"/>
      <c r="M141" s="7"/>
      <c r="N141" s="7"/>
      <c r="O141" s="7"/>
      <c r="P141" s="7"/>
      <c r="Q141" s="7"/>
      <c r="R141" s="7"/>
      <c r="S141" s="7"/>
      <c r="T141" s="7"/>
      <c r="U141" s="7"/>
      <c r="V141" s="7"/>
      <c r="W141" s="7"/>
      <c r="X141" s="7"/>
      <c r="Y141" s="7"/>
      <c r="Z141" s="7"/>
    </row>
    <row r="142" spans="1:26" ht="12.75" customHeight="1">
      <c r="A142" s="7"/>
      <c r="B142" s="8"/>
      <c r="C142" s="8"/>
      <c r="D142" s="8"/>
      <c r="E142" s="8"/>
      <c r="F142" s="8"/>
      <c r="G142" s="8"/>
      <c r="H142" s="8"/>
      <c r="I142" s="8"/>
      <c r="J142" s="8"/>
      <c r="K142" s="7"/>
      <c r="L142" s="7"/>
      <c r="M142" s="7"/>
      <c r="N142" s="7"/>
      <c r="O142" s="7"/>
      <c r="P142" s="7"/>
      <c r="Q142" s="7"/>
      <c r="R142" s="7"/>
      <c r="S142" s="7"/>
      <c r="T142" s="7"/>
      <c r="U142" s="7"/>
      <c r="V142" s="7"/>
      <c r="W142" s="7"/>
      <c r="X142" s="7"/>
      <c r="Y142" s="7"/>
      <c r="Z142" s="7"/>
    </row>
    <row r="143" spans="1:26" ht="12.75" customHeight="1">
      <c r="A143" s="7"/>
      <c r="B143" s="8"/>
      <c r="C143" s="8"/>
      <c r="D143" s="8"/>
      <c r="E143" s="8"/>
      <c r="F143" s="8"/>
      <c r="G143" s="8"/>
      <c r="H143" s="8"/>
      <c r="I143" s="8"/>
      <c r="J143" s="8"/>
      <c r="K143" s="7"/>
      <c r="L143" s="7"/>
      <c r="M143" s="7"/>
      <c r="N143" s="7"/>
      <c r="O143" s="7"/>
      <c r="P143" s="7"/>
      <c r="Q143" s="7"/>
      <c r="R143" s="7"/>
      <c r="S143" s="7"/>
      <c r="T143" s="7"/>
      <c r="U143" s="7"/>
      <c r="V143" s="7"/>
      <c r="W143" s="7"/>
      <c r="X143" s="7"/>
      <c r="Y143" s="7"/>
      <c r="Z143" s="7"/>
    </row>
    <row r="144" spans="1:26" ht="12.75" customHeight="1">
      <c r="A144" s="7"/>
      <c r="B144" s="8"/>
      <c r="C144" s="8"/>
      <c r="D144" s="8"/>
      <c r="E144" s="8"/>
      <c r="F144" s="8"/>
      <c r="G144" s="8"/>
      <c r="H144" s="8"/>
      <c r="I144" s="8"/>
      <c r="J144" s="8"/>
      <c r="K144" s="7"/>
      <c r="L144" s="7"/>
      <c r="M144" s="7"/>
      <c r="N144" s="7"/>
      <c r="O144" s="7"/>
      <c r="P144" s="7"/>
      <c r="Q144" s="7"/>
      <c r="R144" s="7"/>
      <c r="S144" s="7"/>
      <c r="T144" s="7"/>
      <c r="U144" s="7"/>
      <c r="V144" s="7"/>
      <c r="W144" s="7"/>
      <c r="X144" s="7"/>
      <c r="Y144" s="7"/>
      <c r="Z144" s="7"/>
    </row>
    <row r="145" spans="1:26" ht="12.75" customHeight="1">
      <c r="A145" s="7"/>
      <c r="B145" s="8"/>
      <c r="C145" s="8"/>
      <c r="D145" s="8"/>
      <c r="E145" s="8"/>
      <c r="F145" s="8"/>
      <c r="G145" s="8"/>
      <c r="H145" s="8"/>
      <c r="I145" s="8"/>
      <c r="J145" s="8"/>
      <c r="K145" s="7"/>
      <c r="L145" s="7"/>
      <c r="M145" s="7"/>
      <c r="N145" s="7"/>
      <c r="O145" s="7"/>
      <c r="P145" s="7"/>
      <c r="Q145" s="7"/>
      <c r="R145" s="7"/>
      <c r="S145" s="7"/>
      <c r="T145" s="7"/>
      <c r="U145" s="7"/>
      <c r="V145" s="7"/>
      <c r="W145" s="7"/>
      <c r="X145" s="7"/>
      <c r="Y145" s="7"/>
      <c r="Z145" s="7"/>
    </row>
    <row r="146" spans="1:26" ht="12.75" customHeight="1">
      <c r="A146" s="7"/>
      <c r="B146" s="8"/>
      <c r="C146" s="8"/>
      <c r="D146" s="8"/>
      <c r="E146" s="8"/>
      <c r="F146" s="8"/>
      <c r="G146" s="8"/>
      <c r="H146" s="8"/>
      <c r="I146" s="8"/>
      <c r="J146" s="8"/>
      <c r="K146" s="7"/>
      <c r="L146" s="7"/>
      <c r="M146" s="7"/>
      <c r="N146" s="7"/>
      <c r="O146" s="7"/>
      <c r="P146" s="7"/>
      <c r="Q146" s="7"/>
      <c r="R146" s="7"/>
      <c r="S146" s="7"/>
      <c r="T146" s="7"/>
      <c r="U146" s="7"/>
      <c r="V146" s="7"/>
      <c r="W146" s="7"/>
      <c r="X146" s="7"/>
      <c r="Y146" s="7"/>
      <c r="Z146" s="7"/>
    </row>
    <row r="147" spans="1:26" ht="12.75" customHeight="1">
      <c r="A147" s="7"/>
      <c r="B147" s="8"/>
      <c r="C147" s="8"/>
      <c r="D147" s="8"/>
      <c r="E147" s="8"/>
      <c r="F147" s="8"/>
      <c r="G147" s="8"/>
      <c r="H147" s="8"/>
      <c r="I147" s="8"/>
      <c r="J147" s="8"/>
      <c r="K147" s="7"/>
      <c r="L147" s="7"/>
      <c r="M147" s="7"/>
      <c r="N147" s="7"/>
      <c r="O147" s="7"/>
      <c r="P147" s="7"/>
      <c r="Q147" s="7"/>
      <c r="R147" s="7"/>
      <c r="S147" s="7"/>
      <c r="T147" s="7"/>
      <c r="U147" s="7"/>
      <c r="V147" s="7"/>
      <c r="W147" s="7"/>
      <c r="X147" s="7"/>
      <c r="Y147" s="7"/>
      <c r="Z147" s="7"/>
    </row>
    <row r="148" spans="1:26" ht="12.75" customHeight="1">
      <c r="A148" s="7"/>
      <c r="B148" s="8"/>
      <c r="C148" s="8"/>
      <c r="D148" s="8"/>
      <c r="E148" s="8"/>
      <c r="F148" s="8"/>
      <c r="G148" s="8"/>
      <c r="H148" s="8"/>
      <c r="I148" s="8"/>
      <c r="J148" s="8"/>
      <c r="K148" s="7"/>
      <c r="L148" s="7"/>
      <c r="M148" s="7"/>
      <c r="N148" s="7"/>
      <c r="O148" s="7"/>
      <c r="P148" s="7"/>
      <c r="Q148" s="7"/>
      <c r="R148" s="7"/>
      <c r="S148" s="7"/>
      <c r="T148" s="7"/>
      <c r="U148" s="7"/>
      <c r="V148" s="7"/>
      <c r="W148" s="7"/>
      <c r="X148" s="7"/>
      <c r="Y148" s="7"/>
      <c r="Z148" s="7"/>
    </row>
    <row r="149" spans="1:26" ht="12.75" customHeight="1">
      <c r="A149" s="7"/>
      <c r="B149" s="8"/>
      <c r="C149" s="8"/>
      <c r="D149" s="8"/>
      <c r="E149" s="8"/>
      <c r="F149" s="8"/>
      <c r="G149" s="8"/>
      <c r="H149" s="8"/>
      <c r="I149" s="8"/>
      <c r="J149" s="8"/>
      <c r="K149" s="7"/>
      <c r="L149" s="7"/>
      <c r="M149" s="7"/>
      <c r="N149" s="7"/>
      <c r="O149" s="7"/>
      <c r="P149" s="7"/>
      <c r="Q149" s="7"/>
      <c r="R149" s="7"/>
      <c r="S149" s="7"/>
      <c r="T149" s="7"/>
      <c r="U149" s="7"/>
      <c r="V149" s="7"/>
      <c r="W149" s="7"/>
      <c r="X149" s="7"/>
      <c r="Y149" s="7"/>
      <c r="Z149" s="7"/>
    </row>
    <row r="150" spans="1:26" ht="12.75" customHeight="1">
      <c r="A150" s="7"/>
      <c r="B150" s="8"/>
      <c r="C150" s="8"/>
      <c r="D150" s="8"/>
      <c r="E150" s="8"/>
      <c r="F150" s="8"/>
      <c r="G150" s="8"/>
      <c r="H150" s="8"/>
      <c r="I150" s="8"/>
      <c r="J150" s="8"/>
      <c r="K150" s="7"/>
      <c r="L150" s="7"/>
      <c r="M150" s="7"/>
      <c r="N150" s="7"/>
      <c r="O150" s="7"/>
      <c r="P150" s="7"/>
      <c r="Q150" s="7"/>
      <c r="R150" s="7"/>
      <c r="S150" s="7"/>
      <c r="T150" s="7"/>
      <c r="U150" s="7"/>
      <c r="V150" s="7"/>
      <c r="W150" s="7"/>
      <c r="X150" s="7"/>
      <c r="Y150" s="7"/>
      <c r="Z150" s="7"/>
    </row>
    <row r="151" spans="1:26" ht="12.75" customHeight="1">
      <c r="A151" s="7"/>
      <c r="B151" s="8"/>
      <c r="C151" s="8"/>
      <c r="D151" s="8"/>
      <c r="E151" s="8"/>
      <c r="F151" s="8"/>
      <c r="G151" s="8"/>
      <c r="H151" s="8"/>
      <c r="I151" s="8"/>
      <c r="J151" s="8"/>
      <c r="K151" s="7"/>
      <c r="L151" s="7"/>
      <c r="M151" s="7"/>
      <c r="N151" s="7"/>
      <c r="O151" s="7"/>
      <c r="P151" s="7"/>
      <c r="Q151" s="7"/>
      <c r="R151" s="7"/>
      <c r="S151" s="7"/>
      <c r="T151" s="7"/>
      <c r="U151" s="7"/>
      <c r="V151" s="7"/>
      <c r="W151" s="7"/>
      <c r="X151" s="7"/>
      <c r="Y151" s="7"/>
      <c r="Z151" s="7"/>
    </row>
    <row r="152" spans="1:26" ht="12.75" customHeight="1">
      <c r="A152" s="7"/>
      <c r="B152" s="8"/>
      <c r="C152" s="8"/>
      <c r="D152" s="8"/>
      <c r="E152" s="8"/>
      <c r="F152" s="8"/>
      <c r="G152" s="8"/>
      <c r="H152" s="8"/>
      <c r="I152" s="8"/>
      <c r="J152" s="8"/>
      <c r="K152" s="7"/>
      <c r="L152" s="7"/>
      <c r="M152" s="7"/>
      <c r="N152" s="7"/>
      <c r="O152" s="7"/>
      <c r="P152" s="7"/>
      <c r="Q152" s="7"/>
      <c r="R152" s="7"/>
      <c r="S152" s="7"/>
      <c r="T152" s="7"/>
      <c r="U152" s="7"/>
      <c r="V152" s="7"/>
      <c r="W152" s="7"/>
      <c r="X152" s="7"/>
      <c r="Y152" s="7"/>
      <c r="Z152" s="7"/>
    </row>
    <row r="153" spans="1:26" ht="12.75" customHeight="1">
      <c r="A153" s="7"/>
      <c r="B153" s="8"/>
      <c r="C153" s="8"/>
      <c r="D153" s="8"/>
      <c r="E153" s="8"/>
      <c r="F153" s="8"/>
      <c r="G153" s="8"/>
      <c r="H153" s="8"/>
      <c r="I153" s="8"/>
      <c r="J153" s="8"/>
      <c r="K153" s="7"/>
      <c r="L153" s="7"/>
      <c r="M153" s="7"/>
      <c r="N153" s="7"/>
      <c r="O153" s="7"/>
      <c r="P153" s="7"/>
      <c r="Q153" s="7"/>
      <c r="R153" s="7"/>
      <c r="S153" s="7"/>
      <c r="T153" s="7"/>
      <c r="U153" s="7"/>
      <c r="V153" s="7"/>
      <c r="W153" s="7"/>
      <c r="X153" s="7"/>
      <c r="Y153" s="7"/>
      <c r="Z153" s="7"/>
    </row>
    <row r="154" spans="1:26" ht="12.75" customHeight="1">
      <c r="A154" s="7"/>
      <c r="B154" s="8"/>
      <c r="C154" s="8"/>
      <c r="D154" s="8"/>
      <c r="E154" s="8"/>
      <c r="F154" s="8"/>
      <c r="G154" s="8"/>
      <c r="H154" s="8"/>
      <c r="I154" s="8"/>
      <c r="J154" s="8"/>
      <c r="K154" s="7"/>
      <c r="L154" s="7"/>
      <c r="M154" s="7"/>
      <c r="N154" s="7"/>
      <c r="O154" s="7"/>
      <c r="P154" s="7"/>
      <c r="Q154" s="7"/>
      <c r="R154" s="7"/>
      <c r="S154" s="7"/>
      <c r="T154" s="7"/>
      <c r="U154" s="7"/>
      <c r="V154" s="7"/>
      <c r="W154" s="7"/>
      <c r="X154" s="7"/>
      <c r="Y154" s="7"/>
      <c r="Z154" s="7"/>
    </row>
    <row r="155" spans="1:26" ht="12.75" customHeight="1">
      <c r="A155" s="7"/>
      <c r="B155" s="8"/>
      <c r="C155" s="8"/>
      <c r="D155" s="8"/>
      <c r="E155" s="8"/>
      <c r="F155" s="8"/>
      <c r="G155" s="8"/>
      <c r="H155" s="8"/>
      <c r="I155" s="8"/>
      <c r="J155" s="8"/>
      <c r="K155" s="7"/>
      <c r="L155" s="7"/>
      <c r="M155" s="7"/>
      <c r="N155" s="7"/>
      <c r="O155" s="7"/>
      <c r="P155" s="7"/>
      <c r="Q155" s="7"/>
      <c r="R155" s="7"/>
      <c r="S155" s="7"/>
      <c r="T155" s="7"/>
      <c r="U155" s="7"/>
      <c r="V155" s="7"/>
      <c r="W155" s="7"/>
      <c r="X155" s="7"/>
      <c r="Y155" s="7"/>
      <c r="Z155" s="7"/>
    </row>
    <row r="156" spans="1:26" ht="12.75" customHeight="1">
      <c r="A156" s="7"/>
      <c r="B156" s="8"/>
      <c r="C156" s="8"/>
      <c r="D156" s="8"/>
      <c r="E156" s="8"/>
      <c r="F156" s="8"/>
      <c r="G156" s="8"/>
      <c r="H156" s="8"/>
      <c r="I156" s="8"/>
      <c r="J156" s="8"/>
      <c r="K156" s="7"/>
      <c r="L156" s="7"/>
      <c r="M156" s="7"/>
      <c r="N156" s="7"/>
      <c r="O156" s="7"/>
      <c r="P156" s="7"/>
      <c r="Q156" s="7"/>
      <c r="R156" s="7"/>
      <c r="S156" s="7"/>
      <c r="T156" s="7"/>
      <c r="U156" s="7"/>
      <c r="V156" s="7"/>
      <c r="W156" s="7"/>
      <c r="X156" s="7"/>
      <c r="Y156" s="7"/>
      <c r="Z156" s="7"/>
    </row>
    <row r="157" spans="1:26" ht="12.75" customHeight="1">
      <c r="A157" s="7"/>
      <c r="B157" s="8"/>
      <c r="C157" s="8"/>
      <c r="D157" s="8"/>
      <c r="E157" s="8"/>
      <c r="F157" s="8"/>
      <c r="G157" s="8"/>
      <c r="H157" s="8"/>
      <c r="I157" s="8"/>
      <c r="J157" s="8"/>
      <c r="K157" s="7"/>
      <c r="L157" s="7"/>
      <c r="M157" s="7"/>
      <c r="N157" s="7"/>
      <c r="O157" s="7"/>
      <c r="P157" s="7"/>
      <c r="Q157" s="7"/>
      <c r="R157" s="7"/>
      <c r="S157" s="7"/>
      <c r="T157" s="7"/>
      <c r="U157" s="7"/>
      <c r="V157" s="7"/>
      <c r="W157" s="7"/>
      <c r="X157" s="7"/>
      <c r="Y157" s="7"/>
      <c r="Z157" s="7"/>
    </row>
    <row r="158" spans="1:26" ht="12.75" customHeight="1">
      <c r="A158" s="7"/>
      <c r="B158" s="8"/>
      <c r="C158" s="8"/>
      <c r="D158" s="8"/>
      <c r="E158" s="8"/>
      <c r="F158" s="8"/>
      <c r="G158" s="8"/>
      <c r="H158" s="8"/>
      <c r="I158" s="8"/>
      <c r="J158" s="8"/>
      <c r="K158" s="7"/>
      <c r="L158" s="7"/>
      <c r="M158" s="7"/>
      <c r="N158" s="7"/>
      <c r="O158" s="7"/>
      <c r="P158" s="7"/>
      <c r="Q158" s="7"/>
      <c r="R158" s="7"/>
      <c r="S158" s="7"/>
      <c r="T158" s="7"/>
      <c r="U158" s="7"/>
      <c r="V158" s="7"/>
      <c r="W158" s="7"/>
      <c r="X158" s="7"/>
      <c r="Y158" s="7"/>
      <c r="Z158" s="7"/>
    </row>
    <row r="159" spans="1:26" ht="12.75" customHeight="1">
      <c r="A159" s="7"/>
      <c r="B159" s="8"/>
      <c r="C159" s="8"/>
      <c r="D159" s="8"/>
      <c r="E159" s="8"/>
      <c r="F159" s="8"/>
      <c r="G159" s="8"/>
      <c r="H159" s="8"/>
      <c r="I159" s="8"/>
      <c r="J159" s="8"/>
      <c r="K159" s="7"/>
      <c r="L159" s="7"/>
      <c r="M159" s="7"/>
      <c r="N159" s="7"/>
      <c r="O159" s="7"/>
      <c r="P159" s="7"/>
      <c r="Q159" s="7"/>
      <c r="R159" s="7"/>
      <c r="S159" s="7"/>
      <c r="T159" s="7"/>
      <c r="U159" s="7"/>
      <c r="V159" s="7"/>
      <c r="W159" s="7"/>
      <c r="X159" s="7"/>
      <c r="Y159" s="7"/>
      <c r="Z159" s="7"/>
    </row>
    <row r="160" spans="1:26" ht="12.75" customHeight="1">
      <c r="A160" s="7"/>
      <c r="B160" s="8"/>
      <c r="C160" s="8"/>
      <c r="D160" s="8"/>
      <c r="E160" s="8"/>
      <c r="F160" s="8"/>
      <c r="G160" s="8"/>
      <c r="H160" s="8"/>
      <c r="I160" s="8"/>
      <c r="J160" s="8"/>
      <c r="K160" s="7"/>
      <c r="L160" s="7"/>
      <c r="M160" s="7"/>
      <c r="N160" s="7"/>
      <c r="O160" s="7"/>
      <c r="P160" s="7"/>
      <c r="Q160" s="7"/>
      <c r="R160" s="7"/>
      <c r="S160" s="7"/>
      <c r="T160" s="7"/>
      <c r="U160" s="7"/>
      <c r="V160" s="7"/>
      <c r="W160" s="7"/>
      <c r="X160" s="7"/>
      <c r="Y160" s="7"/>
      <c r="Z160" s="7"/>
    </row>
    <row r="161" spans="1:26" ht="12.75" customHeight="1">
      <c r="A161" s="7"/>
      <c r="B161" s="8"/>
      <c r="C161" s="8"/>
      <c r="D161" s="8"/>
      <c r="E161" s="8"/>
      <c r="F161" s="8"/>
      <c r="G161" s="8"/>
      <c r="H161" s="8"/>
      <c r="I161" s="8"/>
      <c r="J161" s="8"/>
      <c r="K161" s="7"/>
      <c r="L161" s="7"/>
      <c r="M161" s="7"/>
      <c r="N161" s="7"/>
      <c r="O161" s="7"/>
      <c r="P161" s="7"/>
      <c r="Q161" s="7"/>
      <c r="R161" s="7"/>
      <c r="S161" s="7"/>
      <c r="T161" s="7"/>
      <c r="U161" s="7"/>
      <c r="V161" s="7"/>
      <c r="W161" s="7"/>
      <c r="X161" s="7"/>
      <c r="Y161" s="7"/>
      <c r="Z161" s="7"/>
    </row>
    <row r="162" spans="1:26" ht="12.75" customHeight="1">
      <c r="A162" s="7"/>
      <c r="B162" s="8"/>
      <c r="C162" s="8"/>
      <c r="D162" s="8"/>
      <c r="E162" s="8"/>
      <c r="F162" s="8"/>
      <c r="G162" s="8"/>
      <c r="H162" s="8"/>
      <c r="I162" s="8"/>
      <c r="J162" s="8"/>
      <c r="K162" s="7"/>
      <c r="L162" s="7"/>
      <c r="M162" s="7"/>
      <c r="N162" s="7"/>
      <c r="O162" s="7"/>
      <c r="P162" s="7"/>
      <c r="Q162" s="7"/>
      <c r="R162" s="7"/>
      <c r="S162" s="7"/>
      <c r="T162" s="7"/>
      <c r="U162" s="7"/>
      <c r="V162" s="7"/>
      <c r="W162" s="7"/>
      <c r="X162" s="7"/>
      <c r="Y162" s="7"/>
      <c r="Z162" s="7"/>
    </row>
    <row r="163" spans="1:26" ht="12.75" customHeight="1">
      <c r="A163" s="7"/>
      <c r="B163" s="8"/>
      <c r="C163" s="8"/>
      <c r="D163" s="8"/>
      <c r="E163" s="8"/>
      <c r="F163" s="8"/>
      <c r="G163" s="8"/>
      <c r="H163" s="8"/>
      <c r="I163" s="8"/>
      <c r="J163" s="8"/>
      <c r="K163" s="7"/>
      <c r="L163" s="7"/>
      <c r="M163" s="7"/>
      <c r="N163" s="7"/>
      <c r="O163" s="7"/>
      <c r="P163" s="7"/>
      <c r="Q163" s="7"/>
      <c r="R163" s="7"/>
      <c r="S163" s="7"/>
      <c r="T163" s="7"/>
      <c r="U163" s="7"/>
      <c r="V163" s="7"/>
      <c r="W163" s="7"/>
      <c r="X163" s="7"/>
      <c r="Y163" s="7"/>
      <c r="Z163" s="7"/>
    </row>
    <row r="164" spans="1:26" ht="12.75" customHeight="1">
      <c r="A164" s="7"/>
      <c r="B164" s="8"/>
      <c r="C164" s="8"/>
      <c r="D164" s="8"/>
      <c r="E164" s="8"/>
      <c r="F164" s="8"/>
      <c r="G164" s="8"/>
      <c r="H164" s="8"/>
      <c r="I164" s="8"/>
      <c r="J164" s="8"/>
      <c r="K164" s="7"/>
      <c r="L164" s="7"/>
      <c r="M164" s="7"/>
      <c r="N164" s="7"/>
      <c r="O164" s="7"/>
      <c r="P164" s="7"/>
      <c r="Q164" s="7"/>
      <c r="R164" s="7"/>
      <c r="S164" s="7"/>
      <c r="T164" s="7"/>
      <c r="U164" s="7"/>
      <c r="V164" s="7"/>
      <c r="W164" s="7"/>
      <c r="X164" s="7"/>
      <c r="Y164" s="7"/>
      <c r="Z164" s="7"/>
    </row>
    <row r="165" spans="1:26" ht="12.75" customHeight="1">
      <c r="A165" s="7"/>
      <c r="B165" s="8"/>
      <c r="C165" s="8"/>
      <c r="D165" s="8"/>
      <c r="E165" s="8"/>
      <c r="F165" s="8"/>
      <c r="G165" s="8"/>
      <c r="H165" s="8"/>
      <c r="I165" s="8"/>
      <c r="J165" s="8"/>
      <c r="K165" s="7"/>
      <c r="L165" s="7"/>
      <c r="M165" s="7"/>
      <c r="N165" s="7"/>
      <c r="O165" s="7"/>
      <c r="P165" s="7"/>
      <c r="Q165" s="7"/>
      <c r="R165" s="7"/>
      <c r="S165" s="7"/>
      <c r="T165" s="7"/>
      <c r="U165" s="7"/>
      <c r="V165" s="7"/>
      <c r="W165" s="7"/>
      <c r="X165" s="7"/>
      <c r="Y165" s="7"/>
      <c r="Z165" s="7"/>
    </row>
    <row r="166" spans="1:26" ht="12.75" customHeight="1">
      <c r="A166" s="7"/>
      <c r="B166" s="8"/>
      <c r="C166" s="8"/>
      <c r="D166" s="8"/>
      <c r="E166" s="8"/>
      <c r="F166" s="8"/>
      <c r="G166" s="8"/>
      <c r="H166" s="8"/>
      <c r="I166" s="8"/>
      <c r="J166" s="8"/>
      <c r="K166" s="7"/>
      <c r="L166" s="7"/>
      <c r="M166" s="7"/>
      <c r="N166" s="7"/>
      <c r="O166" s="7"/>
      <c r="P166" s="7"/>
      <c r="Q166" s="7"/>
      <c r="R166" s="7"/>
      <c r="S166" s="7"/>
      <c r="T166" s="7"/>
      <c r="U166" s="7"/>
      <c r="V166" s="7"/>
      <c r="W166" s="7"/>
      <c r="X166" s="7"/>
      <c r="Y166" s="7"/>
      <c r="Z166" s="7"/>
    </row>
    <row r="167" spans="1:26" ht="12.75" customHeight="1">
      <c r="A167" s="7"/>
      <c r="B167" s="8"/>
      <c r="C167" s="8"/>
      <c r="D167" s="8"/>
      <c r="E167" s="8"/>
      <c r="F167" s="8"/>
      <c r="G167" s="8"/>
      <c r="H167" s="8"/>
      <c r="I167" s="8"/>
      <c r="J167" s="8"/>
      <c r="K167" s="7"/>
      <c r="L167" s="7"/>
      <c r="M167" s="7"/>
      <c r="N167" s="7"/>
      <c r="O167" s="7"/>
      <c r="P167" s="7"/>
      <c r="Q167" s="7"/>
      <c r="R167" s="7"/>
      <c r="S167" s="7"/>
      <c r="T167" s="7"/>
      <c r="U167" s="7"/>
      <c r="V167" s="7"/>
      <c r="W167" s="7"/>
      <c r="X167" s="7"/>
      <c r="Y167" s="7"/>
      <c r="Z167" s="7"/>
    </row>
    <row r="168" spans="1:26" ht="12.75" customHeight="1">
      <c r="A168" s="7"/>
      <c r="B168" s="8"/>
      <c r="C168" s="8"/>
      <c r="D168" s="8"/>
      <c r="E168" s="8"/>
      <c r="F168" s="8"/>
      <c r="G168" s="8"/>
      <c r="H168" s="8"/>
      <c r="I168" s="8"/>
      <c r="J168" s="8"/>
      <c r="K168" s="7"/>
      <c r="L168" s="7"/>
      <c r="M168" s="7"/>
      <c r="N168" s="7"/>
      <c r="O168" s="7"/>
      <c r="P168" s="7"/>
      <c r="Q168" s="7"/>
      <c r="R168" s="7"/>
      <c r="S168" s="7"/>
      <c r="T168" s="7"/>
      <c r="U168" s="7"/>
      <c r="V168" s="7"/>
      <c r="W168" s="7"/>
      <c r="X168" s="7"/>
      <c r="Y168" s="7"/>
      <c r="Z168" s="7"/>
    </row>
    <row r="169" spans="1:26" ht="12.75" customHeight="1">
      <c r="A169" s="7"/>
      <c r="B169" s="8"/>
      <c r="C169" s="8"/>
      <c r="D169" s="8"/>
      <c r="E169" s="8"/>
      <c r="F169" s="8"/>
      <c r="G169" s="8"/>
      <c r="H169" s="8"/>
      <c r="I169" s="8"/>
      <c r="J169" s="8"/>
      <c r="K169" s="7"/>
      <c r="L169" s="7"/>
      <c r="M169" s="7"/>
      <c r="N169" s="7"/>
      <c r="O169" s="7"/>
      <c r="P169" s="7"/>
      <c r="Q169" s="7"/>
      <c r="R169" s="7"/>
      <c r="S169" s="7"/>
      <c r="T169" s="7"/>
      <c r="U169" s="7"/>
      <c r="V169" s="7"/>
      <c r="W169" s="7"/>
      <c r="X169" s="7"/>
      <c r="Y169" s="7"/>
      <c r="Z169" s="7"/>
    </row>
    <row r="170" spans="1:26" ht="12.75" customHeight="1">
      <c r="A170" s="7"/>
      <c r="B170" s="8"/>
      <c r="C170" s="8"/>
      <c r="D170" s="8"/>
      <c r="E170" s="8"/>
      <c r="F170" s="8"/>
      <c r="G170" s="8"/>
      <c r="H170" s="8"/>
      <c r="I170" s="8"/>
      <c r="J170" s="8"/>
      <c r="K170" s="7"/>
      <c r="L170" s="7"/>
      <c r="M170" s="7"/>
      <c r="N170" s="7"/>
      <c r="O170" s="7"/>
      <c r="P170" s="7"/>
      <c r="Q170" s="7"/>
      <c r="R170" s="7"/>
      <c r="S170" s="7"/>
      <c r="T170" s="7"/>
      <c r="U170" s="7"/>
      <c r="V170" s="7"/>
      <c r="W170" s="7"/>
      <c r="X170" s="7"/>
      <c r="Y170" s="7"/>
      <c r="Z170" s="7"/>
    </row>
    <row r="171" spans="1:26" ht="12.75" customHeight="1">
      <c r="A171" s="7"/>
      <c r="B171" s="8"/>
      <c r="C171" s="8"/>
      <c r="D171" s="8"/>
      <c r="E171" s="8"/>
      <c r="F171" s="8"/>
      <c r="G171" s="8"/>
      <c r="H171" s="8"/>
      <c r="I171" s="8"/>
      <c r="J171" s="8"/>
      <c r="K171" s="7"/>
      <c r="L171" s="7"/>
      <c r="M171" s="7"/>
      <c r="N171" s="7"/>
      <c r="O171" s="7"/>
      <c r="P171" s="7"/>
      <c r="Q171" s="7"/>
      <c r="R171" s="7"/>
      <c r="S171" s="7"/>
      <c r="T171" s="7"/>
      <c r="U171" s="7"/>
      <c r="V171" s="7"/>
      <c r="W171" s="7"/>
      <c r="X171" s="7"/>
      <c r="Y171" s="7"/>
      <c r="Z171" s="7"/>
    </row>
    <row r="172" spans="1:26" ht="12.75" customHeight="1">
      <c r="A172" s="7"/>
      <c r="B172" s="8"/>
      <c r="C172" s="8"/>
      <c r="D172" s="8"/>
      <c r="E172" s="8"/>
      <c r="F172" s="8"/>
      <c r="G172" s="8"/>
      <c r="H172" s="8"/>
      <c r="I172" s="8"/>
      <c r="J172" s="8"/>
      <c r="K172" s="7"/>
      <c r="L172" s="7"/>
      <c r="M172" s="7"/>
      <c r="N172" s="7"/>
      <c r="O172" s="7"/>
      <c r="P172" s="7"/>
      <c r="Q172" s="7"/>
      <c r="R172" s="7"/>
      <c r="S172" s="7"/>
      <c r="T172" s="7"/>
      <c r="U172" s="7"/>
      <c r="V172" s="7"/>
      <c r="W172" s="7"/>
      <c r="X172" s="7"/>
      <c r="Y172" s="7"/>
      <c r="Z172" s="7"/>
    </row>
    <row r="173" spans="1:26" ht="12.75" customHeight="1">
      <c r="A173" s="7"/>
      <c r="B173" s="8"/>
      <c r="C173" s="8"/>
      <c r="D173" s="8"/>
      <c r="E173" s="8"/>
      <c r="F173" s="8"/>
      <c r="G173" s="8"/>
      <c r="H173" s="8"/>
      <c r="I173" s="8"/>
      <c r="J173" s="8"/>
      <c r="K173" s="7"/>
      <c r="L173" s="7"/>
      <c r="M173" s="7"/>
      <c r="N173" s="7"/>
      <c r="O173" s="7"/>
      <c r="P173" s="7"/>
      <c r="Q173" s="7"/>
      <c r="R173" s="7"/>
      <c r="S173" s="7"/>
      <c r="T173" s="7"/>
      <c r="U173" s="7"/>
      <c r="V173" s="7"/>
      <c r="W173" s="7"/>
      <c r="X173" s="7"/>
      <c r="Y173" s="7"/>
      <c r="Z173" s="7"/>
    </row>
    <row r="174" spans="1:26" ht="12.75" customHeight="1">
      <c r="A174" s="7"/>
      <c r="B174" s="8"/>
      <c r="C174" s="8"/>
      <c r="D174" s="8"/>
      <c r="E174" s="8"/>
      <c r="F174" s="8"/>
      <c r="G174" s="8"/>
      <c r="H174" s="8"/>
      <c r="I174" s="8"/>
      <c r="J174" s="8"/>
      <c r="K174" s="7"/>
      <c r="L174" s="7"/>
      <c r="M174" s="7"/>
      <c r="N174" s="7"/>
      <c r="O174" s="7"/>
      <c r="P174" s="7"/>
      <c r="Q174" s="7"/>
      <c r="R174" s="7"/>
      <c r="S174" s="7"/>
      <c r="T174" s="7"/>
      <c r="U174" s="7"/>
      <c r="V174" s="7"/>
      <c r="W174" s="7"/>
      <c r="X174" s="7"/>
      <c r="Y174" s="7"/>
      <c r="Z174" s="7"/>
    </row>
    <row r="175" spans="1:26" ht="12.75" customHeight="1">
      <c r="A175" s="7"/>
      <c r="B175" s="8"/>
      <c r="C175" s="8"/>
      <c r="D175" s="8"/>
      <c r="E175" s="8"/>
      <c r="F175" s="8"/>
      <c r="G175" s="8"/>
      <c r="H175" s="8"/>
      <c r="I175" s="8"/>
      <c r="J175" s="8"/>
      <c r="K175" s="7"/>
      <c r="L175" s="7"/>
      <c r="M175" s="7"/>
      <c r="N175" s="7"/>
      <c r="O175" s="7"/>
      <c r="P175" s="7"/>
      <c r="Q175" s="7"/>
      <c r="R175" s="7"/>
      <c r="S175" s="7"/>
      <c r="T175" s="7"/>
      <c r="U175" s="7"/>
      <c r="V175" s="7"/>
      <c r="W175" s="7"/>
      <c r="X175" s="7"/>
      <c r="Y175" s="7"/>
      <c r="Z175" s="7"/>
    </row>
    <row r="176" spans="1:26" ht="12.75" customHeight="1">
      <c r="A176" s="7"/>
      <c r="B176" s="8"/>
      <c r="C176" s="8"/>
      <c r="D176" s="8"/>
      <c r="E176" s="8"/>
      <c r="F176" s="8"/>
      <c r="G176" s="8"/>
      <c r="H176" s="8"/>
      <c r="I176" s="8"/>
      <c r="J176" s="8"/>
      <c r="K176" s="7"/>
      <c r="L176" s="7"/>
      <c r="M176" s="7"/>
      <c r="N176" s="7"/>
      <c r="O176" s="7"/>
      <c r="P176" s="7"/>
      <c r="Q176" s="7"/>
      <c r="R176" s="7"/>
      <c r="S176" s="7"/>
      <c r="T176" s="7"/>
      <c r="U176" s="7"/>
      <c r="V176" s="7"/>
      <c r="W176" s="7"/>
      <c r="X176" s="7"/>
      <c r="Y176" s="7"/>
      <c r="Z176" s="7"/>
    </row>
    <row r="177" spans="1:26" ht="12.75" customHeight="1">
      <c r="A177" s="7"/>
      <c r="B177" s="8"/>
      <c r="C177" s="8"/>
      <c r="D177" s="8"/>
      <c r="E177" s="8"/>
      <c r="F177" s="8"/>
      <c r="G177" s="8"/>
      <c r="H177" s="8"/>
      <c r="I177" s="8"/>
      <c r="J177" s="8"/>
      <c r="K177" s="7"/>
      <c r="L177" s="7"/>
      <c r="M177" s="7"/>
      <c r="N177" s="7"/>
      <c r="O177" s="7"/>
      <c r="P177" s="7"/>
      <c r="Q177" s="7"/>
      <c r="R177" s="7"/>
      <c r="S177" s="7"/>
      <c r="T177" s="7"/>
      <c r="U177" s="7"/>
      <c r="V177" s="7"/>
      <c r="W177" s="7"/>
      <c r="X177" s="7"/>
      <c r="Y177" s="7"/>
      <c r="Z177" s="7"/>
    </row>
    <row r="178" spans="1:26" ht="12.75" customHeight="1">
      <c r="A178" s="7"/>
      <c r="B178" s="8"/>
      <c r="C178" s="8"/>
      <c r="D178" s="8"/>
      <c r="E178" s="8"/>
      <c r="F178" s="8"/>
      <c r="G178" s="8"/>
      <c r="H178" s="8"/>
      <c r="I178" s="8"/>
      <c r="J178" s="8"/>
      <c r="K178" s="7"/>
      <c r="L178" s="7"/>
      <c r="M178" s="7"/>
      <c r="N178" s="7"/>
      <c r="O178" s="7"/>
      <c r="P178" s="7"/>
      <c r="Q178" s="7"/>
      <c r="R178" s="7"/>
      <c r="S178" s="7"/>
      <c r="T178" s="7"/>
      <c r="U178" s="7"/>
      <c r="V178" s="7"/>
      <c r="W178" s="7"/>
      <c r="X178" s="7"/>
      <c r="Y178" s="7"/>
      <c r="Z178" s="7"/>
    </row>
    <row r="179" spans="1:26" ht="12.75" customHeight="1">
      <c r="A179" s="7"/>
      <c r="B179" s="8"/>
      <c r="C179" s="8"/>
      <c r="D179" s="8"/>
      <c r="E179" s="8"/>
      <c r="F179" s="8"/>
      <c r="G179" s="8"/>
      <c r="H179" s="8"/>
      <c r="I179" s="8"/>
      <c r="J179" s="8"/>
      <c r="K179" s="7"/>
      <c r="L179" s="7"/>
      <c r="M179" s="7"/>
      <c r="N179" s="7"/>
      <c r="O179" s="7"/>
      <c r="P179" s="7"/>
      <c r="Q179" s="7"/>
      <c r="R179" s="7"/>
      <c r="S179" s="7"/>
      <c r="T179" s="7"/>
      <c r="U179" s="7"/>
      <c r="V179" s="7"/>
      <c r="W179" s="7"/>
      <c r="X179" s="7"/>
      <c r="Y179" s="7"/>
      <c r="Z179" s="7"/>
    </row>
    <row r="180" spans="1:26" ht="12.75" customHeight="1">
      <c r="A180" s="7"/>
      <c r="B180" s="8"/>
      <c r="C180" s="8"/>
      <c r="D180" s="8"/>
      <c r="E180" s="8"/>
      <c r="F180" s="8"/>
      <c r="G180" s="8"/>
      <c r="H180" s="8"/>
      <c r="I180" s="8"/>
      <c r="J180" s="8"/>
      <c r="K180" s="7"/>
      <c r="L180" s="7"/>
      <c r="M180" s="7"/>
      <c r="N180" s="7"/>
      <c r="O180" s="7"/>
      <c r="P180" s="7"/>
      <c r="Q180" s="7"/>
      <c r="R180" s="7"/>
      <c r="S180" s="7"/>
      <c r="T180" s="7"/>
      <c r="U180" s="7"/>
      <c r="V180" s="7"/>
      <c r="W180" s="7"/>
      <c r="X180" s="7"/>
      <c r="Y180" s="7"/>
      <c r="Z180" s="7"/>
    </row>
    <row r="181" spans="1:26" ht="12.75" customHeight="1">
      <c r="A181" s="7"/>
      <c r="B181" s="8"/>
      <c r="C181" s="8"/>
      <c r="D181" s="8"/>
      <c r="E181" s="8"/>
      <c r="F181" s="8"/>
      <c r="G181" s="8"/>
      <c r="H181" s="8"/>
      <c r="I181" s="8"/>
      <c r="J181" s="8"/>
      <c r="K181" s="7"/>
      <c r="L181" s="7"/>
      <c r="M181" s="7"/>
      <c r="N181" s="7"/>
      <c r="O181" s="7"/>
      <c r="P181" s="7"/>
      <c r="Q181" s="7"/>
      <c r="R181" s="7"/>
      <c r="S181" s="7"/>
      <c r="T181" s="7"/>
      <c r="U181" s="7"/>
      <c r="V181" s="7"/>
      <c r="W181" s="7"/>
      <c r="X181" s="7"/>
      <c r="Y181" s="7"/>
      <c r="Z181" s="7"/>
    </row>
    <row r="182" spans="1:26" ht="12.75" customHeight="1">
      <c r="A182" s="7"/>
      <c r="B182" s="8"/>
      <c r="C182" s="8"/>
      <c r="D182" s="8"/>
      <c r="E182" s="8"/>
      <c r="F182" s="8"/>
      <c r="G182" s="8"/>
      <c r="H182" s="8"/>
      <c r="I182" s="8"/>
      <c r="J182" s="8"/>
      <c r="K182" s="7"/>
      <c r="L182" s="7"/>
      <c r="M182" s="7"/>
      <c r="N182" s="7"/>
      <c r="O182" s="7"/>
      <c r="P182" s="7"/>
      <c r="Q182" s="7"/>
      <c r="R182" s="7"/>
      <c r="S182" s="7"/>
      <c r="T182" s="7"/>
      <c r="U182" s="7"/>
      <c r="V182" s="7"/>
      <c r="W182" s="7"/>
      <c r="X182" s="7"/>
      <c r="Y182" s="7"/>
      <c r="Z182" s="7"/>
    </row>
    <row r="183" spans="1:26" ht="12.75" customHeight="1">
      <c r="A183" s="7"/>
      <c r="B183" s="8"/>
      <c r="C183" s="8"/>
      <c r="D183" s="8"/>
      <c r="E183" s="8"/>
      <c r="F183" s="8"/>
      <c r="G183" s="8"/>
      <c r="H183" s="8"/>
      <c r="I183" s="8"/>
      <c r="J183" s="8"/>
      <c r="K183" s="7"/>
      <c r="L183" s="7"/>
      <c r="M183" s="7"/>
      <c r="N183" s="7"/>
      <c r="O183" s="7"/>
      <c r="P183" s="7"/>
      <c r="Q183" s="7"/>
      <c r="R183" s="7"/>
      <c r="S183" s="7"/>
      <c r="T183" s="7"/>
      <c r="U183" s="7"/>
      <c r="V183" s="7"/>
      <c r="W183" s="7"/>
      <c r="X183" s="7"/>
      <c r="Y183" s="7"/>
      <c r="Z183" s="7"/>
    </row>
    <row r="184" spans="1:26" ht="12.75" customHeight="1">
      <c r="A184" s="7"/>
      <c r="B184" s="8"/>
      <c r="C184" s="8"/>
      <c r="D184" s="8"/>
      <c r="E184" s="8"/>
      <c r="F184" s="8"/>
      <c r="G184" s="8"/>
      <c r="H184" s="8"/>
      <c r="I184" s="8"/>
      <c r="J184" s="8"/>
      <c r="K184" s="7"/>
      <c r="L184" s="7"/>
      <c r="M184" s="7"/>
      <c r="N184" s="7"/>
      <c r="O184" s="7"/>
      <c r="P184" s="7"/>
      <c r="Q184" s="7"/>
      <c r="R184" s="7"/>
      <c r="S184" s="7"/>
      <c r="T184" s="7"/>
      <c r="U184" s="7"/>
      <c r="V184" s="7"/>
      <c r="W184" s="7"/>
      <c r="X184" s="7"/>
      <c r="Y184" s="7"/>
      <c r="Z184" s="7"/>
    </row>
    <row r="185" spans="1:26" ht="12.75" customHeight="1">
      <c r="A185" s="7"/>
      <c r="B185" s="8"/>
      <c r="C185" s="8"/>
      <c r="D185" s="8"/>
      <c r="E185" s="8"/>
      <c r="F185" s="8"/>
      <c r="G185" s="8"/>
      <c r="H185" s="8"/>
      <c r="I185" s="8"/>
      <c r="J185" s="8"/>
      <c r="K185" s="7"/>
      <c r="L185" s="7"/>
      <c r="M185" s="7"/>
      <c r="N185" s="7"/>
      <c r="O185" s="7"/>
      <c r="P185" s="7"/>
      <c r="Q185" s="7"/>
      <c r="R185" s="7"/>
      <c r="S185" s="7"/>
      <c r="T185" s="7"/>
      <c r="U185" s="7"/>
      <c r="V185" s="7"/>
      <c r="W185" s="7"/>
      <c r="X185" s="7"/>
      <c r="Y185" s="7"/>
      <c r="Z185" s="7"/>
    </row>
    <row r="186" spans="1:26" ht="12.75" customHeight="1">
      <c r="A186" s="7"/>
      <c r="B186" s="8"/>
      <c r="C186" s="8"/>
      <c r="D186" s="8"/>
      <c r="E186" s="8"/>
      <c r="F186" s="8"/>
      <c r="G186" s="8"/>
      <c r="H186" s="8"/>
      <c r="I186" s="8"/>
      <c r="J186" s="8"/>
      <c r="K186" s="7"/>
      <c r="L186" s="7"/>
      <c r="M186" s="7"/>
      <c r="N186" s="7"/>
      <c r="O186" s="7"/>
      <c r="P186" s="7"/>
      <c r="Q186" s="7"/>
      <c r="R186" s="7"/>
      <c r="S186" s="7"/>
      <c r="T186" s="7"/>
      <c r="U186" s="7"/>
      <c r="V186" s="7"/>
      <c r="W186" s="7"/>
      <c r="X186" s="7"/>
      <c r="Y186" s="7"/>
      <c r="Z186" s="7"/>
    </row>
    <row r="187" spans="1:26" ht="12.75" customHeight="1">
      <c r="A187" s="7"/>
      <c r="B187" s="8"/>
      <c r="C187" s="8"/>
      <c r="D187" s="8"/>
      <c r="E187" s="8"/>
      <c r="F187" s="8"/>
      <c r="G187" s="8"/>
      <c r="H187" s="8"/>
      <c r="I187" s="8"/>
      <c r="J187" s="8"/>
      <c r="K187" s="7"/>
      <c r="L187" s="7"/>
      <c r="M187" s="7"/>
      <c r="N187" s="7"/>
      <c r="O187" s="7"/>
      <c r="P187" s="7"/>
      <c r="Q187" s="7"/>
      <c r="R187" s="7"/>
      <c r="S187" s="7"/>
      <c r="T187" s="7"/>
      <c r="U187" s="7"/>
      <c r="V187" s="7"/>
      <c r="W187" s="7"/>
      <c r="X187" s="7"/>
      <c r="Y187" s="7"/>
      <c r="Z187" s="7"/>
    </row>
    <row r="188" spans="1:26" ht="12.75" customHeight="1">
      <c r="A188" s="7"/>
      <c r="B188" s="8"/>
      <c r="C188" s="8"/>
      <c r="D188" s="8"/>
      <c r="E188" s="8"/>
      <c r="F188" s="8"/>
      <c r="G188" s="8"/>
      <c r="H188" s="8"/>
      <c r="I188" s="8"/>
      <c r="J188" s="8"/>
      <c r="K188" s="7"/>
      <c r="L188" s="7"/>
      <c r="M188" s="7"/>
      <c r="N188" s="7"/>
      <c r="O188" s="7"/>
      <c r="P188" s="7"/>
      <c r="Q188" s="7"/>
      <c r="R188" s="7"/>
      <c r="S188" s="7"/>
      <c r="T188" s="7"/>
      <c r="U188" s="7"/>
      <c r="V188" s="7"/>
      <c r="W188" s="7"/>
      <c r="X188" s="7"/>
      <c r="Y188" s="7"/>
      <c r="Z188" s="7"/>
    </row>
    <row r="189" spans="1:26" ht="12.75" customHeight="1">
      <c r="A189" s="7"/>
      <c r="B189" s="8"/>
      <c r="C189" s="8"/>
      <c r="D189" s="8"/>
      <c r="E189" s="8"/>
      <c r="F189" s="8"/>
      <c r="G189" s="8"/>
      <c r="H189" s="8"/>
      <c r="I189" s="8"/>
      <c r="J189" s="8"/>
      <c r="K189" s="7"/>
      <c r="L189" s="7"/>
      <c r="M189" s="7"/>
      <c r="N189" s="7"/>
      <c r="O189" s="7"/>
      <c r="P189" s="7"/>
      <c r="Q189" s="7"/>
      <c r="R189" s="7"/>
      <c r="S189" s="7"/>
      <c r="T189" s="7"/>
      <c r="U189" s="7"/>
      <c r="V189" s="7"/>
      <c r="W189" s="7"/>
      <c r="X189" s="7"/>
      <c r="Y189" s="7"/>
      <c r="Z189" s="7"/>
    </row>
    <row r="190" spans="1:26" ht="12.75" customHeight="1">
      <c r="A190" s="7"/>
      <c r="B190" s="8"/>
      <c r="C190" s="8"/>
      <c r="D190" s="8"/>
      <c r="E190" s="8"/>
      <c r="F190" s="8"/>
      <c r="G190" s="8"/>
      <c r="H190" s="8"/>
      <c r="I190" s="8"/>
      <c r="J190" s="8"/>
      <c r="K190" s="7"/>
      <c r="L190" s="7"/>
      <c r="M190" s="7"/>
      <c r="N190" s="7"/>
      <c r="O190" s="7"/>
      <c r="P190" s="7"/>
      <c r="Q190" s="7"/>
      <c r="R190" s="7"/>
      <c r="S190" s="7"/>
      <c r="T190" s="7"/>
      <c r="U190" s="7"/>
      <c r="V190" s="7"/>
      <c r="W190" s="7"/>
      <c r="X190" s="7"/>
      <c r="Y190" s="7"/>
      <c r="Z190" s="7"/>
    </row>
    <row r="191" spans="1:26" ht="12.75" customHeight="1">
      <c r="A191" s="7"/>
      <c r="B191" s="8"/>
      <c r="C191" s="8"/>
      <c r="D191" s="8"/>
      <c r="E191" s="8"/>
      <c r="F191" s="8"/>
      <c r="G191" s="8"/>
      <c r="H191" s="8"/>
      <c r="I191" s="8"/>
      <c r="J191" s="8"/>
      <c r="K191" s="7"/>
      <c r="L191" s="7"/>
      <c r="M191" s="7"/>
      <c r="N191" s="7"/>
      <c r="O191" s="7"/>
      <c r="P191" s="7"/>
      <c r="Q191" s="7"/>
      <c r="R191" s="7"/>
      <c r="S191" s="7"/>
      <c r="T191" s="7"/>
      <c r="U191" s="7"/>
      <c r="V191" s="7"/>
      <c r="W191" s="7"/>
      <c r="X191" s="7"/>
      <c r="Y191" s="7"/>
      <c r="Z191" s="7"/>
    </row>
    <row r="192" spans="1:26" ht="12.75" customHeight="1">
      <c r="A192" s="7"/>
      <c r="B192" s="8"/>
      <c r="C192" s="8"/>
      <c r="D192" s="8"/>
      <c r="E192" s="8"/>
      <c r="F192" s="8"/>
      <c r="G192" s="8"/>
      <c r="H192" s="8"/>
      <c r="I192" s="8"/>
      <c r="J192" s="8"/>
      <c r="K192" s="7"/>
      <c r="L192" s="7"/>
      <c r="M192" s="7"/>
      <c r="N192" s="7"/>
      <c r="O192" s="7"/>
      <c r="P192" s="7"/>
      <c r="Q192" s="7"/>
      <c r="R192" s="7"/>
      <c r="S192" s="7"/>
      <c r="T192" s="7"/>
      <c r="U192" s="7"/>
      <c r="V192" s="7"/>
      <c r="W192" s="7"/>
      <c r="X192" s="7"/>
      <c r="Y192" s="7"/>
      <c r="Z192" s="7"/>
    </row>
    <row r="193" spans="1:26" ht="12.75" customHeight="1">
      <c r="A193" s="7"/>
      <c r="B193" s="8"/>
      <c r="C193" s="8"/>
      <c r="D193" s="8"/>
      <c r="E193" s="8"/>
      <c r="F193" s="8"/>
      <c r="G193" s="8"/>
      <c r="H193" s="8"/>
      <c r="I193" s="8"/>
      <c r="J193" s="8"/>
      <c r="K193" s="7"/>
      <c r="L193" s="7"/>
      <c r="M193" s="7"/>
      <c r="N193" s="7"/>
      <c r="O193" s="7"/>
      <c r="P193" s="7"/>
      <c r="Q193" s="7"/>
      <c r="R193" s="7"/>
      <c r="S193" s="7"/>
      <c r="T193" s="7"/>
      <c r="U193" s="7"/>
      <c r="V193" s="7"/>
      <c r="W193" s="7"/>
      <c r="X193" s="7"/>
      <c r="Y193" s="7"/>
      <c r="Z193" s="7"/>
    </row>
    <row r="194" spans="1:26" ht="12.75" customHeight="1">
      <c r="A194" s="7"/>
      <c r="B194" s="8"/>
      <c r="C194" s="8"/>
      <c r="D194" s="8"/>
      <c r="E194" s="8"/>
      <c r="F194" s="8"/>
      <c r="G194" s="8"/>
      <c r="H194" s="8"/>
      <c r="I194" s="8"/>
      <c r="J194" s="8"/>
      <c r="K194" s="7"/>
      <c r="L194" s="7"/>
      <c r="M194" s="7"/>
      <c r="N194" s="7"/>
      <c r="O194" s="7"/>
      <c r="P194" s="7"/>
      <c r="Q194" s="7"/>
      <c r="R194" s="7"/>
      <c r="S194" s="7"/>
      <c r="T194" s="7"/>
      <c r="U194" s="7"/>
      <c r="V194" s="7"/>
      <c r="W194" s="7"/>
      <c r="X194" s="7"/>
      <c r="Y194" s="7"/>
      <c r="Z194" s="7"/>
    </row>
    <row r="195" spans="1:26" ht="12.75" customHeight="1">
      <c r="A195" s="7"/>
      <c r="B195" s="8"/>
      <c r="C195" s="8"/>
      <c r="D195" s="8"/>
      <c r="E195" s="8"/>
      <c r="F195" s="8"/>
      <c r="G195" s="8"/>
      <c r="H195" s="8"/>
      <c r="I195" s="8"/>
      <c r="J195" s="8"/>
      <c r="K195" s="7"/>
      <c r="L195" s="7"/>
      <c r="M195" s="7"/>
      <c r="N195" s="7"/>
      <c r="O195" s="7"/>
      <c r="P195" s="7"/>
      <c r="Q195" s="7"/>
      <c r="R195" s="7"/>
      <c r="S195" s="7"/>
      <c r="T195" s="7"/>
      <c r="U195" s="7"/>
      <c r="V195" s="7"/>
      <c r="W195" s="7"/>
      <c r="X195" s="7"/>
      <c r="Y195" s="7"/>
      <c r="Z195" s="7"/>
    </row>
    <row r="196" spans="1:26" ht="12.75" customHeight="1">
      <c r="A196" s="7"/>
      <c r="B196" s="8"/>
      <c r="C196" s="8"/>
      <c r="D196" s="8"/>
      <c r="E196" s="8"/>
      <c r="F196" s="8"/>
      <c r="G196" s="8"/>
      <c r="H196" s="8"/>
      <c r="I196" s="8"/>
      <c r="J196" s="8"/>
      <c r="K196" s="7"/>
      <c r="L196" s="7"/>
      <c r="M196" s="7"/>
      <c r="N196" s="7"/>
      <c r="O196" s="7"/>
      <c r="P196" s="7"/>
      <c r="Q196" s="7"/>
      <c r="R196" s="7"/>
      <c r="S196" s="7"/>
      <c r="T196" s="7"/>
      <c r="U196" s="7"/>
      <c r="V196" s="7"/>
      <c r="W196" s="7"/>
      <c r="X196" s="7"/>
      <c r="Y196" s="7"/>
      <c r="Z196" s="7"/>
    </row>
    <row r="197" spans="1:26" ht="12.75" customHeight="1">
      <c r="A197" s="7"/>
      <c r="B197" s="8"/>
      <c r="C197" s="8"/>
      <c r="D197" s="8"/>
      <c r="E197" s="8"/>
      <c r="F197" s="8"/>
      <c r="G197" s="8"/>
      <c r="H197" s="8"/>
      <c r="I197" s="8"/>
      <c r="J197" s="8"/>
      <c r="K197" s="7"/>
      <c r="L197" s="7"/>
      <c r="M197" s="7"/>
      <c r="N197" s="7"/>
      <c r="O197" s="7"/>
      <c r="P197" s="7"/>
      <c r="Q197" s="7"/>
      <c r="R197" s="7"/>
      <c r="S197" s="7"/>
      <c r="T197" s="7"/>
      <c r="U197" s="7"/>
      <c r="V197" s="7"/>
      <c r="W197" s="7"/>
      <c r="X197" s="7"/>
      <c r="Y197" s="7"/>
      <c r="Z197" s="7"/>
    </row>
    <row r="198" spans="1:26" ht="12.75" customHeight="1">
      <c r="A198" s="7"/>
      <c r="B198" s="8"/>
      <c r="C198" s="8"/>
      <c r="D198" s="8"/>
      <c r="E198" s="8"/>
      <c r="F198" s="8"/>
      <c r="G198" s="8"/>
      <c r="H198" s="8"/>
      <c r="I198" s="8"/>
      <c r="J198" s="8"/>
      <c r="K198" s="7"/>
      <c r="L198" s="7"/>
      <c r="M198" s="7"/>
      <c r="N198" s="7"/>
      <c r="O198" s="7"/>
      <c r="P198" s="7"/>
      <c r="Q198" s="7"/>
      <c r="R198" s="7"/>
      <c r="S198" s="7"/>
      <c r="T198" s="7"/>
      <c r="U198" s="7"/>
      <c r="V198" s="7"/>
      <c r="W198" s="7"/>
      <c r="X198" s="7"/>
      <c r="Y198" s="7"/>
      <c r="Z198" s="7"/>
    </row>
    <row r="199" spans="1:26" ht="12.75" customHeight="1">
      <c r="A199" s="7"/>
      <c r="B199" s="8"/>
      <c r="C199" s="8"/>
      <c r="D199" s="8"/>
      <c r="E199" s="8"/>
      <c r="F199" s="8"/>
      <c r="G199" s="8"/>
      <c r="H199" s="8"/>
      <c r="I199" s="8"/>
      <c r="J199" s="8"/>
      <c r="K199" s="7"/>
      <c r="L199" s="7"/>
      <c r="M199" s="7"/>
      <c r="N199" s="7"/>
      <c r="O199" s="7"/>
      <c r="P199" s="7"/>
      <c r="Q199" s="7"/>
      <c r="R199" s="7"/>
      <c r="S199" s="7"/>
      <c r="T199" s="7"/>
      <c r="U199" s="7"/>
      <c r="V199" s="7"/>
      <c r="W199" s="7"/>
      <c r="X199" s="7"/>
      <c r="Y199" s="7"/>
      <c r="Z199" s="7"/>
    </row>
    <row r="200" spans="1:26" ht="12.75" customHeight="1">
      <c r="A200" s="7"/>
      <c r="B200" s="8"/>
      <c r="C200" s="8"/>
      <c r="D200" s="8"/>
      <c r="E200" s="8"/>
      <c r="F200" s="8"/>
      <c r="G200" s="8"/>
      <c r="H200" s="8"/>
      <c r="I200" s="8"/>
      <c r="J200" s="8"/>
      <c r="K200" s="7"/>
      <c r="L200" s="7"/>
      <c r="M200" s="7"/>
      <c r="N200" s="7"/>
      <c r="O200" s="7"/>
      <c r="P200" s="7"/>
      <c r="Q200" s="7"/>
      <c r="R200" s="7"/>
      <c r="S200" s="7"/>
      <c r="T200" s="7"/>
      <c r="U200" s="7"/>
      <c r="V200" s="7"/>
      <c r="W200" s="7"/>
      <c r="X200" s="7"/>
      <c r="Y200" s="7"/>
      <c r="Z200" s="7"/>
    </row>
    <row r="201" spans="1:26" ht="12.75" customHeight="1">
      <c r="A201" s="7"/>
      <c r="B201" s="8"/>
      <c r="C201" s="8"/>
      <c r="D201" s="8"/>
      <c r="E201" s="8"/>
      <c r="F201" s="8"/>
      <c r="G201" s="8"/>
      <c r="H201" s="8"/>
      <c r="I201" s="8"/>
      <c r="J201" s="8"/>
      <c r="K201" s="7"/>
      <c r="L201" s="7"/>
      <c r="M201" s="7"/>
      <c r="N201" s="7"/>
      <c r="O201" s="7"/>
      <c r="P201" s="7"/>
      <c r="Q201" s="7"/>
      <c r="R201" s="7"/>
      <c r="S201" s="7"/>
      <c r="T201" s="7"/>
      <c r="U201" s="7"/>
      <c r="V201" s="7"/>
      <c r="W201" s="7"/>
      <c r="X201" s="7"/>
      <c r="Y201" s="7"/>
      <c r="Z201" s="7"/>
    </row>
    <row r="202" spans="1:26" ht="12.75" customHeight="1">
      <c r="A202" s="7"/>
      <c r="B202" s="8"/>
      <c r="C202" s="8"/>
      <c r="D202" s="8"/>
      <c r="E202" s="8"/>
      <c r="F202" s="8"/>
      <c r="G202" s="8"/>
      <c r="H202" s="8"/>
      <c r="I202" s="8"/>
      <c r="J202" s="8"/>
      <c r="K202" s="7"/>
      <c r="L202" s="7"/>
      <c r="M202" s="7"/>
      <c r="N202" s="7"/>
      <c r="O202" s="7"/>
      <c r="P202" s="7"/>
      <c r="Q202" s="7"/>
      <c r="R202" s="7"/>
      <c r="S202" s="7"/>
      <c r="T202" s="7"/>
      <c r="U202" s="7"/>
      <c r="V202" s="7"/>
      <c r="W202" s="7"/>
      <c r="X202" s="7"/>
      <c r="Y202" s="7"/>
      <c r="Z202" s="7"/>
    </row>
    <row r="203" spans="1:26" ht="12.75" customHeight="1">
      <c r="A203" s="7"/>
      <c r="B203" s="8"/>
      <c r="C203" s="8"/>
      <c r="D203" s="8"/>
      <c r="E203" s="8"/>
      <c r="F203" s="8"/>
      <c r="G203" s="8"/>
      <c r="H203" s="8"/>
      <c r="I203" s="8"/>
      <c r="J203" s="8"/>
      <c r="K203" s="7"/>
      <c r="L203" s="7"/>
      <c r="M203" s="7"/>
      <c r="N203" s="7"/>
      <c r="O203" s="7"/>
      <c r="P203" s="7"/>
      <c r="Q203" s="7"/>
      <c r="R203" s="7"/>
      <c r="S203" s="7"/>
      <c r="T203" s="7"/>
      <c r="U203" s="7"/>
      <c r="V203" s="7"/>
      <c r="W203" s="7"/>
      <c r="X203" s="7"/>
      <c r="Y203" s="7"/>
      <c r="Z203" s="7"/>
    </row>
    <row r="204" spans="1:26" ht="12.75" customHeight="1">
      <c r="A204" s="7"/>
      <c r="B204" s="8"/>
      <c r="C204" s="8"/>
      <c r="D204" s="8"/>
      <c r="E204" s="8"/>
      <c r="F204" s="8"/>
      <c r="G204" s="8"/>
      <c r="H204" s="8"/>
      <c r="I204" s="8"/>
      <c r="J204" s="8"/>
      <c r="K204" s="7"/>
      <c r="L204" s="7"/>
      <c r="M204" s="7"/>
      <c r="N204" s="7"/>
      <c r="O204" s="7"/>
      <c r="P204" s="7"/>
      <c r="Q204" s="7"/>
      <c r="R204" s="7"/>
      <c r="S204" s="7"/>
      <c r="T204" s="7"/>
      <c r="U204" s="7"/>
      <c r="V204" s="7"/>
      <c r="W204" s="7"/>
      <c r="X204" s="7"/>
      <c r="Y204" s="7"/>
      <c r="Z204" s="7"/>
    </row>
    <row r="205" spans="1:26" ht="12.75" customHeight="1">
      <c r="A205" s="7"/>
      <c r="B205" s="8"/>
      <c r="C205" s="8"/>
      <c r="D205" s="8"/>
      <c r="E205" s="8"/>
      <c r="F205" s="8"/>
      <c r="G205" s="8"/>
      <c r="H205" s="8"/>
      <c r="I205" s="8"/>
      <c r="J205" s="8"/>
      <c r="K205" s="7"/>
      <c r="L205" s="7"/>
      <c r="M205" s="7"/>
      <c r="N205" s="7"/>
      <c r="O205" s="7"/>
      <c r="P205" s="7"/>
      <c r="Q205" s="7"/>
      <c r="R205" s="7"/>
      <c r="S205" s="7"/>
      <c r="T205" s="7"/>
      <c r="U205" s="7"/>
      <c r="V205" s="7"/>
      <c r="W205" s="7"/>
      <c r="X205" s="7"/>
      <c r="Y205" s="7"/>
      <c r="Z205" s="7"/>
    </row>
    <row r="206" spans="1:26" ht="12.75" customHeight="1">
      <c r="A206" s="7"/>
      <c r="B206" s="8"/>
      <c r="C206" s="8"/>
      <c r="D206" s="8"/>
      <c r="E206" s="8"/>
      <c r="F206" s="8"/>
      <c r="G206" s="8"/>
      <c r="H206" s="8"/>
      <c r="I206" s="8"/>
      <c r="J206" s="8"/>
      <c r="K206" s="7"/>
      <c r="L206" s="7"/>
      <c r="M206" s="7"/>
      <c r="N206" s="7"/>
      <c r="O206" s="7"/>
      <c r="P206" s="7"/>
      <c r="Q206" s="7"/>
      <c r="R206" s="7"/>
      <c r="S206" s="7"/>
      <c r="T206" s="7"/>
      <c r="U206" s="7"/>
      <c r="V206" s="7"/>
      <c r="W206" s="7"/>
      <c r="X206" s="7"/>
      <c r="Y206" s="7"/>
      <c r="Z206" s="7"/>
    </row>
    <row r="207" spans="1:26" ht="12.75" customHeight="1">
      <c r="A207" s="7"/>
      <c r="B207" s="8"/>
      <c r="C207" s="8"/>
      <c r="D207" s="8"/>
      <c r="E207" s="8"/>
      <c r="F207" s="8"/>
      <c r="G207" s="8"/>
      <c r="H207" s="8"/>
      <c r="I207" s="8"/>
      <c r="J207" s="8"/>
      <c r="K207" s="7"/>
      <c r="L207" s="7"/>
      <c r="M207" s="7"/>
      <c r="N207" s="7"/>
      <c r="O207" s="7"/>
      <c r="P207" s="7"/>
      <c r="Q207" s="7"/>
      <c r="R207" s="7"/>
      <c r="S207" s="7"/>
      <c r="T207" s="7"/>
      <c r="U207" s="7"/>
      <c r="V207" s="7"/>
      <c r="W207" s="7"/>
      <c r="X207" s="7"/>
      <c r="Y207" s="7"/>
      <c r="Z207" s="7"/>
    </row>
    <row r="208" spans="1:26" ht="12.75" customHeight="1">
      <c r="A208" s="7"/>
      <c r="B208" s="8"/>
      <c r="C208" s="8"/>
      <c r="D208" s="8"/>
      <c r="E208" s="8"/>
      <c r="F208" s="8"/>
      <c r="G208" s="8"/>
      <c r="H208" s="8"/>
      <c r="I208" s="8"/>
      <c r="J208" s="8"/>
      <c r="K208" s="7"/>
      <c r="L208" s="7"/>
      <c r="M208" s="7"/>
      <c r="N208" s="7"/>
      <c r="O208" s="7"/>
      <c r="P208" s="7"/>
      <c r="Q208" s="7"/>
      <c r="R208" s="7"/>
      <c r="S208" s="7"/>
      <c r="T208" s="7"/>
      <c r="U208" s="7"/>
      <c r="V208" s="7"/>
      <c r="W208" s="7"/>
      <c r="X208" s="7"/>
      <c r="Y208" s="7"/>
      <c r="Z208" s="7"/>
    </row>
    <row r="209" spans="1:26" ht="12.75" customHeight="1">
      <c r="A209" s="7"/>
      <c r="B209" s="8"/>
      <c r="C209" s="8"/>
      <c r="D209" s="8"/>
      <c r="E209" s="8"/>
      <c r="F209" s="8"/>
      <c r="G209" s="8"/>
      <c r="H209" s="8"/>
      <c r="I209" s="8"/>
      <c r="J209" s="8"/>
      <c r="K209" s="7"/>
      <c r="L209" s="7"/>
      <c r="M209" s="7"/>
      <c r="N209" s="7"/>
      <c r="O209" s="7"/>
      <c r="P209" s="7"/>
      <c r="Q209" s="7"/>
      <c r="R209" s="7"/>
      <c r="S209" s="7"/>
      <c r="T209" s="7"/>
      <c r="U209" s="7"/>
      <c r="V209" s="7"/>
      <c r="W209" s="7"/>
      <c r="X209" s="7"/>
      <c r="Y209" s="7"/>
      <c r="Z209" s="7"/>
    </row>
    <row r="210" spans="1:26" ht="12.75" customHeight="1">
      <c r="A210" s="7"/>
      <c r="B210" s="8"/>
      <c r="C210" s="8"/>
      <c r="D210" s="8"/>
      <c r="E210" s="8"/>
      <c r="F210" s="8"/>
      <c r="G210" s="8"/>
      <c r="H210" s="8"/>
      <c r="I210" s="8"/>
      <c r="J210" s="8"/>
      <c r="K210" s="7"/>
      <c r="L210" s="7"/>
      <c r="M210" s="7"/>
      <c r="N210" s="7"/>
      <c r="O210" s="7"/>
      <c r="P210" s="7"/>
      <c r="Q210" s="7"/>
      <c r="R210" s="7"/>
      <c r="S210" s="7"/>
      <c r="T210" s="7"/>
      <c r="U210" s="7"/>
      <c r="V210" s="7"/>
      <c r="W210" s="7"/>
      <c r="X210" s="7"/>
      <c r="Y210" s="7"/>
      <c r="Z210" s="7"/>
    </row>
    <row r="211" spans="1:26" ht="12.75" customHeight="1">
      <c r="A211" s="7"/>
      <c r="B211" s="8"/>
      <c r="C211" s="8"/>
      <c r="D211" s="8"/>
      <c r="E211" s="8"/>
      <c r="F211" s="8"/>
      <c r="G211" s="8"/>
      <c r="H211" s="8"/>
      <c r="I211" s="8"/>
      <c r="J211" s="8"/>
      <c r="K211" s="7"/>
      <c r="L211" s="7"/>
      <c r="M211" s="7"/>
      <c r="N211" s="7"/>
      <c r="O211" s="7"/>
      <c r="P211" s="7"/>
      <c r="Q211" s="7"/>
      <c r="R211" s="7"/>
      <c r="S211" s="7"/>
      <c r="T211" s="7"/>
      <c r="U211" s="7"/>
      <c r="V211" s="7"/>
      <c r="W211" s="7"/>
      <c r="X211" s="7"/>
      <c r="Y211" s="7"/>
      <c r="Z211" s="7"/>
    </row>
    <row r="212" spans="1:26" ht="12.75" customHeight="1">
      <c r="A212" s="7"/>
      <c r="B212" s="8"/>
      <c r="C212" s="8"/>
      <c r="D212" s="8"/>
      <c r="E212" s="8"/>
      <c r="F212" s="8"/>
      <c r="G212" s="8"/>
      <c r="H212" s="8"/>
      <c r="I212" s="8"/>
      <c r="J212" s="8"/>
      <c r="K212" s="7"/>
      <c r="L212" s="7"/>
      <c r="M212" s="7"/>
      <c r="N212" s="7"/>
      <c r="O212" s="7"/>
      <c r="P212" s="7"/>
      <c r="Q212" s="7"/>
      <c r="R212" s="7"/>
      <c r="S212" s="7"/>
      <c r="T212" s="7"/>
      <c r="U212" s="7"/>
      <c r="V212" s="7"/>
      <c r="W212" s="7"/>
      <c r="X212" s="7"/>
      <c r="Y212" s="7"/>
      <c r="Z212" s="7"/>
    </row>
    <row r="213" spans="1:26" ht="12.75" customHeight="1">
      <c r="A213" s="7"/>
      <c r="B213" s="8"/>
      <c r="C213" s="8"/>
      <c r="D213" s="8"/>
      <c r="E213" s="8"/>
      <c r="F213" s="8"/>
      <c r="G213" s="8"/>
      <c r="H213" s="8"/>
      <c r="I213" s="8"/>
      <c r="J213" s="8"/>
      <c r="K213" s="7"/>
      <c r="L213" s="7"/>
      <c r="M213" s="7"/>
      <c r="N213" s="7"/>
      <c r="O213" s="7"/>
      <c r="P213" s="7"/>
      <c r="Q213" s="7"/>
      <c r="R213" s="7"/>
      <c r="S213" s="7"/>
      <c r="T213" s="7"/>
      <c r="U213" s="7"/>
      <c r="V213" s="7"/>
      <c r="W213" s="7"/>
      <c r="X213" s="7"/>
      <c r="Y213" s="7"/>
      <c r="Z213" s="7"/>
    </row>
    <row r="214" spans="1:26" ht="12.75" customHeight="1">
      <c r="A214" s="7"/>
      <c r="B214" s="8"/>
      <c r="C214" s="8"/>
      <c r="D214" s="8"/>
      <c r="E214" s="8"/>
      <c r="F214" s="8"/>
      <c r="G214" s="8"/>
      <c r="H214" s="8"/>
      <c r="I214" s="8"/>
      <c r="J214" s="8"/>
      <c r="K214" s="7"/>
      <c r="L214" s="7"/>
      <c r="M214" s="7"/>
      <c r="N214" s="7"/>
      <c r="O214" s="7"/>
      <c r="P214" s="7"/>
      <c r="Q214" s="7"/>
      <c r="R214" s="7"/>
      <c r="S214" s="7"/>
      <c r="T214" s="7"/>
      <c r="U214" s="7"/>
      <c r="V214" s="7"/>
      <c r="W214" s="7"/>
      <c r="X214" s="7"/>
      <c r="Y214" s="7"/>
      <c r="Z214" s="7"/>
    </row>
    <row r="215" spans="1:26" ht="12.75" customHeight="1">
      <c r="A215" s="7"/>
      <c r="B215" s="8"/>
      <c r="C215" s="8"/>
      <c r="D215" s="8"/>
      <c r="E215" s="8"/>
      <c r="F215" s="8"/>
      <c r="G215" s="8"/>
      <c r="H215" s="8"/>
      <c r="I215" s="8"/>
      <c r="J215" s="8"/>
      <c r="K215" s="7"/>
      <c r="L215" s="7"/>
      <c r="M215" s="7"/>
      <c r="N215" s="7"/>
      <c r="O215" s="7"/>
      <c r="P215" s="7"/>
      <c r="Q215" s="7"/>
      <c r="R215" s="7"/>
      <c r="S215" s="7"/>
      <c r="T215" s="7"/>
      <c r="U215" s="7"/>
      <c r="V215" s="7"/>
      <c r="W215" s="7"/>
      <c r="X215" s="7"/>
      <c r="Y215" s="7"/>
      <c r="Z215" s="7"/>
    </row>
    <row r="216" spans="1:26" ht="12.75" customHeight="1">
      <c r="A216" s="7"/>
      <c r="B216" s="8"/>
      <c r="C216" s="8"/>
      <c r="D216" s="8"/>
      <c r="E216" s="8"/>
      <c r="F216" s="8"/>
      <c r="G216" s="8"/>
      <c r="H216" s="8"/>
      <c r="I216" s="8"/>
      <c r="J216" s="8"/>
      <c r="K216" s="7"/>
      <c r="L216" s="7"/>
      <c r="M216" s="7"/>
      <c r="N216" s="7"/>
      <c r="O216" s="7"/>
      <c r="P216" s="7"/>
      <c r="Q216" s="7"/>
      <c r="R216" s="7"/>
      <c r="S216" s="7"/>
      <c r="T216" s="7"/>
      <c r="U216" s="7"/>
      <c r="V216" s="7"/>
      <c r="W216" s="7"/>
      <c r="X216" s="7"/>
      <c r="Y216" s="7"/>
      <c r="Z216" s="7"/>
    </row>
    <row r="217" spans="1:26" ht="12.75" customHeight="1">
      <c r="A217" s="7"/>
      <c r="B217" s="8"/>
      <c r="C217" s="8"/>
      <c r="D217" s="8"/>
      <c r="E217" s="8"/>
      <c r="F217" s="8"/>
      <c r="G217" s="8"/>
      <c r="H217" s="8"/>
      <c r="I217" s="8"/>
      <c r="J217" s="8"/>
      <c r="K217" s="7"/>
      <c r="L217" s="7"/>
      <c r="M217" s="7"/>
      <c r="N217" s="7"/>
      <c r="O217" s="7"/>
      <c r="P217" s="7"/>
      <c r="Q217" s="7"/>
      <c r="R217" s="7"/>
      <c r="S217" s="7"/>
      <c r="T217" s="7"/>
      <c r="U217" s="7"/>
      <c r="V217" s="7"/>
      <c r="W217" s="7"/>
      <c r="X217" s="7"/>
      <c r="Y217" s="7"/>
      <c r="Z217" s="7"/>
    </row>
    <row r="218" spans="1:26" ht="12.75" customHeight="1">
      <c r="A218" s="7"/>
      <c r="B218" s="8"/>
      <c r="C218" s="8"/>
      <c r="D218" s="8"/>
      <c r="E218" s="8"/>
      <c r="F218" s="8"/>
      <c r="G218" s="8"/>
      <c r="H218" s="8"/>
      <c r="I218" s="8"/>
      <c r="J218" s="8"/>
      <c r="K218" s="7"/>
      <c r="L218" s="7"/>
      <c r="M218" s="7"/>
      <c r="N218" s="7"/>
      <c r="O218" s="7"/>
      <c r="P218" s="7"/>
      <c r="Q218" s="7"/>
      <c r="R218" s="7"/>
      <c r="S218" s="7"/>
      <c r="T218" s="7"/>
      <c r="U218" s="7"/>
      <c r="V218" s="7"/>
      <c r="W218" s="7"/>
      <c r="X218" s="7"/>
      <c r="Y218" s="7"/>
      <c r="Z218" s="7"/>
    </row>
    <row r="219" spans="1:26" ht="12.75" customHeight="1">
      <c r="A219" s="7"/>
      <c r="B219" s="8"/>
      <c r="C219" s="8"/>
      <c r="D219" s="8"/>
      <c r="E219" s="8"/>
      <c r="F219" s="8"/>
      <c r="G219" s="8"/>
      <c r="H219" s="8"/>
      <c r="I219" s="8"/>
      <c r="J219" s="8"/>
      <c r="K219" s="7"/>
      <c r="L219" s="7"/>
      <c r="M219" s="7"/>
      <c r="N219" s="7"/>
      <c r="O219" s="7"/>
      <c r="P219" s="7"/>
      <c r="Q219" s="7"/>
      <c r="R219" s="7"/>
      <c r="S219" s="7"/>
      <c r="T219" s="7"/>
      <c r="U219" s="7"/>
      <c r="V219" s="7"/>
      <c r="W219" s="7"/>
      <c r="X219" s="7"/>
      <c r="Y219" s="7"/>
      <c r="Z219" s="7"/>
    </row>
    <row r="220" spans="1:26" ht="12.75" customHeight="1">
      <c r="A220" s="7"/>
      <c r="B220" s="8"/>
      <c r="C220" s="8"/>
      <c r="D220" s="8"/>
      <c r="E220" s="8"/>
      <c r="F220" s="8"/>
      <c r="G220" s="8"/>
      <c r="H220" s="8"/>
      <c r="I220" s="8"/>
      <c r="J220" s="8"/>
      <c r="K220" s="7"/>
      <c r="L220" s="7"/>
      <c r="M220" s="7"/>
      <c r="N220" s="7"/>
      <c r="O220" s="7"/>
      <c r="P220" s="7"/>
      <c r="Q220" s="7"/>
      <c r="R220" s="7"/>
      <c r="S220" s="7"/>
      <c r="T220" s="7"/>
      <c r="U220" s="7"/>
      <c r="V220" s="7"/>
      <c r="W220" s="7"/>
      <c r="X220" s="7"/>
      <c r="Y220" s="7"/>
      <c r="Z220" s="7"/>
    </row>
    <row r="221" spans="1:26" ht="12.75" customHeight="1">
      <c r="A221" s="7"/>
      <c r="B221" s="8"/>
      <c r="C221" s="8"/>
      <c r="D221" s="8"/>
      <c r="E221" s="8"/>
      <c r="F221" s="8"/>
      <c r="G221" s="8"/>
      <c r="H221" s="8"/>
      <c r="I221" s="8"/>
      <c r="J221" s="8"/>
      <c r="K221" s="7"/>
      <c r="L221" s="7"/>
      <c r="M221" s="7"/>
      <c r="N221" s="7"/>
      <c r="O221" s="7"/>
      <c r="P221" s="7"/>
      <c r="Q221" s="7"/>
      <c r="R221" s="7"/>
      <c r="S221" s="7"/>
      <c r="T221" s="7"/>
      <c r="U221" s="7"/>
      <c r="V221" s="7"/>
      <c r="W221" s="7"/>
      <c r="X221" s="7"/>
      <c r="Y221" s="7"/>
      <c r="Z221" s="7"/>
    </row>
    <row r="222" spans="1:26" ht="12.75" customHeight="1">
      <c r="A222" s="7"/>
      <c r="B222" s="8"/>
      <c r="C222" s="8"/>
      <c r="D222" s="8"/>
      <c r="E222" s="8"/>
      <c r="F222" s="8"/>
      <c r="G222" s="8"/>
      <c r="H222" s="8"/>
      <c r="I222" s="8"/>
      <c r="J222" s="8"/>
      <c r="K222" s="7"/>
      <c r="L222" s="7"/>
      <c r="M222" s="7"/>
      <c r="N222" s="7"/>
      <c r="O222" s="7"/>
      <c r="P222" s="7"/>
      <c r="Q222" s="7"/>
      <c r="R222" s="7"/>
      <c r="S222" s="7"/>
      <c r="T222" s="7"/>
      <c r="U222" s="7"/>
      <c r="V222" s="7"/>
      <c r="W222" s="7"/>
      <c r="X222" s="7"/>
      <c r="Y222" s="7"/>
      <c r="Z222" s="7"/>
    </row>
    <row r="223" spans="1:26" ht="12.75" customHeight="1">
      <c r="A223" s="7"/>
      <c r="B223" s="8"/>
      <c r="C223" s="8"/>
      <c r="D223" s="8"/>
      <c r="E223" s="8"/>
      <c r="F223" s="8"/>
      <c r="G223" s="8"/>
      <c r="H223" s="8"/>
      <c r="I223" s="8"/>
      <c r="J223" s="8"/>
      <c r="K223" s="7"/>
      <c r="L223" s="7"/>
      <c r="M223" s="7"/>
      <c r="N223" s="7"/>
      <c r="O223" s="7"/>
      <c r="P223" s="7"/>
      <c r="Q223" s="7"/>
      <c r="R223" s="7"/>
      <c r="S223" s="7"/>
      <c r="T223" s="7"/>
      <c r="U223" s="7"/>
      <c r="V223" s="7"/>
      <c r="W223" s="7"/>
      <c r="X223" s="7"/>
      <c r="Y223" s="7"/>
      <c r="Z223" s="7"/>
    </row>
    <row r="224" spans="1:26" ht="12.75" customHeight="1">
      <c r="A224" s="7"/>
      <c r="B224" s="8"/>
      <c r="C224" s="8"/>
      <c r="D224" s="8"/>
      <c r="E224" s="8"/>
      <c r="F224" s="8"/>
      <c r="G224" s="8"/>
      <c r="H224" s="8"/>
      <c r="I224" s="8"/>
      <c r="J224" s="8"/>
      <c r="K224" s="7"/>
      <c r="L224" s="7"/>
      <c r="M224" s="7"/>
      <c r="N224" s="7"/>
      <c r="O224" s="7"/>
      <c r="P224" s="7"/>
      <c r="Q224" s="7"/>
      <c r="R224" s="7"/>
      <c r="S224" s="7"/>
      <c r="T224" s="7"/>
      <c r="U224" s="7"/>
      <c r="V224" s="7"/>
      <c r="W224" s="7"/>
      <c r="X224" s="7"/>
      <c r="Y224" s="7"/>
      <c r="Z224" s="7"/>
    </row>
    <row r="225" spans="1:26" ht="12.75" customHeight="1">
      <c r="A225" s="7"/>
      <c r="B225" s="8"/>
      <c r="C225" s="8"/>
      <c r="D225" s="8"/>
      <c r="E225" s="8"/>
      <c r="F225" s="8"/>
      <c r="G225" s="8"/>
      <c r="H225" s="8"/>
      <c r="I225" s="8"/>
      <c r="J225" s="8"/>
      <c r="K225" s="7"/>
      <c r="L225" s="7"/>
      <c r="M225" s="7"/>
      <c r="N225" s="7"/>
      <c r="O225" s="7"/>
      <c r="P225" s="7"/>
      <c r="Q225" s="7"/>
      <c r="R225" s="7"/>
      <c r="S225" s="7"/>
      <c r="T225" s="7"/>
      <c r="U225" s="7"/>
      <c r="V225" s="7"/>
      <c r="W225" s="7"/>
      <c r="X225" s="7"/>
      <c r="Y225" s="7"/>
      <c r="Z225" s="7"/>
    </row>
    <row r="226" spans="1:26" ht="12.75" customHeight="1">
      <c r="A226" s="7"/>
      <c r="B226" s="8"/>
      <c r="C226" s="8"/>
      <c r="D226" s="8"/>
      <c r="E226" s="8"/>
      <c r="F226" s="8"/>
      <c r="G226" s="8"/>
      <c r="H226" s="8"/>
      <c r="I226" s="8"/>
      <c r="J226" s="8"/>
      <c r="K226" s="7"/>
      <c r="L226" s="7"/>
      <c r="M226" s="7"/>
      <c r="N226" s="7"/>
      <c r="O226" s="7"/>
      <c r="P226" s="7"/>
      <c r="Q226" s="7"/>
      <c r="R226" s="7"/>
      <c r="S226" s="7"/>
      <c r="T226" s="7"/>
      <c r="U226" s="7"/>
      <c r="V226" s="7"/>
      <c r="W226" s="7"/>
      <c r="X226" s="7"/>
      <c r="Y226" s="7"/>
      <c r="Z226" s="7"/>
    </row>
    <row r="227" spans="1:26" ht="12.75" customHeight="1">
      <c r="A227" s="7"/>
      <c r="B227" s="8"/>
      <c r="C227" s="8"/>
      <c r="D227" s="8"/>
      <c r="E227" s="8"/>
      <c r="F227" s="8"/>
      <c r="G227" s="8"/>
      <c r="H227" s="8"/>
      <c r="I227" s="8"/>
      <c r="J227" s="8"/>
      <c r="K227" s="7"/>
      <c r="L227" s="7"/>
      <c r="M227" s="7"/>
      <c r="N227" s="7"/>
      <c r="O227" s="7"/>
      <c r="P227" s="7"/>
      <c r="Q227" s="7"/>
      <c r="R227" s="7"/>
      <c r="S227" s="7"/>
      <c r="T227" s="7"/>
      <c r="U227" s="7"/>
      <c r="V227" s="7"/>
      <c r="W227" s="7"/>
      <c r="X227" s="7"/>
      <c r="Y227" s="7"/>
      <c r="Z227" s="7"/>
    </row>
    <row r="228" spans="1:26" ht="12.75" customHeight="1">
      <c r="A228" s="7"/>
      <c r="B228" s="8"/>
      <c r="C228" s="8"/>
      <c r="D228" s="8"/>
      <c r="E228" s="8"/>
      <c r="F228" s="8"/>
      <c r="G228" s="8"/>
      <c r="H228" s="8"/>
      <c r="I228" s="8"/>
      <c r="J228" s="8"/>
      <c r="K228" s="7"/>
      <c r="L228" s="7"/>
      <c r="M228" s="7"/>
      <c r="N228" s="7"/>
      <c r="O228" s="7"/>
      <c r="P228" s="7"/>
      <c r="Q228" s="7"/>
      <c r="R228" s="7"/>
      <c r="S228" s="7"/>
      <c r="T228" s="7"/>
      <c r="U228" s="7"/>
      <c r="V228" s="7"/>
      <c r="W228" s="7"/>
      <c r="X228" s="7"/>
      <c r="Y228" s="7"/>
      <c r="Z228" s="7"/>
    </row>
    <row r="229" spans="1:26" ht="12.75" customHeight="1">
      <c r="A229" s="7"/>
      <c r="B229" s="8"/>
      <c r="C229" s="8"/>
      <c r="D229" s="8"/>
      <c r="E229" s="8"/>
      <c r="F229" s="8"/>
      <c r="G229" s="8"/>
      <c r="H229" s="8"/>
      <c r="I229" s="8"/>
      <c r="J229" s="8"/>
      <c r="K229" s="7"/>
      <c r="L229" s="7"/>
      <c r="M229" s="7"/>
      <c r="N229" s="7"/>
      <c r="O229" s="7"/>
      <c r="P229" s="7"/>
      <c r="Q229" s="7"/>
      <c r="R229" s="7"/>
      <c r="S229" s="7"/>
      <c r="T229" s="7"/>
      <c r="U229" s="7"/>
      <c r="V229" s="7"/>
      <c r="W229" s="7"/>
      <c r="X229" s="7"/>
      <c r="Y229" s="7"/>
      <c r="Z229" s="7"/>
    </row>
    <row r="230" spans="1:26" ht="12.75" customHeight="1">
      <c r="A230" s="7"/>
      <c r="B230" s="8"/>
      <c r="C230" s="8"/>
      <c r="D230" s="8"/>
      <c r="E230" s="8"/>
      <c r="F230" s="8"/>
      <c r="G230" s="8"/>
      <c r="H230" s="8"/>
      <c r="I230" s="8"/>
      <c r="J230" s="8"/>
      <c r="K230" s="7"/>
      <c r="L230" s="7"/>
      <c r="M230" s="7"/>
      <c r="N230" s="7"/>
      <c r="O230" s="7"/>
      <c r="P230" s="7"/>
      <c r="Q230" s="7"/>
      <c r="R230" s="7"/>
      <c r="S230" s="7"/>
      <c r="T230" s="7"/>
      <c r="U230" s="7"/>
      <c r="V230" s="7"/>
      <c r="W230" s="7"/>
      <c r="X230" s="7"/>
      <c r="Y230" s="7"/>
      <c r="Z230" s="7"/>
    </row>
    <row r="231" spans="1:26" ht="12.75" customHeight="1">
      <c r="A231" s="7"/>
      <c r="B231" s="8"/>
      <c r="C231" s="8"/>
      <c r="D231" s="8"/>
      <c r="E231" s="8"/>
      <c r="F231" s="8"/>
      <c r="G231" s="8"/>
      <c r="H231" s="8"/>
      <c r="I231" s="8"/>
      <c r="J231" s="8"/>
      <c r="K231" s="7"/>
      <c r="L231" s="7"/>
      <c r="M231" s="7"/>
      <c r="N231" s="7"/>
      <c r="O231" s="7"/>
      <c r="P231" s="7"/>
      <c r="Q231" s="7"/>
      <c r="R231" s="7"/>
      <c r="S231" s="7"/>
      <c r="T231" s="7"/>
      <c r="U231" s="7"/>
      <c r="V231" s="7"/>
      <c r="W231" s="7"/>
      <c r="X231" s="7"/>
      <c r="Y231" s="7"/>
      <c r="Z231" s="7"/>
    </row>
    <row r="232" spans="1:26" ht="12.75" customHeight="1">
      <c r="A232" s="7"/>
      <c r="B232" s="8"/>
      <c r="C232" s="8"/>
      <c r="D232" s="8"/>
      <c r="E232" s="8"/>
      <c r="F232" s="8"/>
      <c r="G232" s="8"/>
      <c r="H232" s="8"/>
      <c r="I232" s="8"/>
      <c r="J232" s="8"/>
      <c r="K232" s="7"/>
      <c r="L232" s="7"/>
      <c r="M232" s="7"/>
      <c r="N232" s="7"/>
      <c r="O232" s="7"/>
      <c r="P232" s="7"/>
      <c r="Q232" s="7"/>
      <c r="R232" s="7"/>
      <c r="S232" s="7"/>
      <c r="T232" s="7"/>
      <c r="U232" s="7"/>
      <c r="V232" s="7"/>
      <c r="W232" s="7"/>
      <c r="X232" s="7"/>
      <c r="Y232" s="7"/>
      <c r="Z232" s="7"/>
    </row>
    <row r="233" spans="1:26" ht="12.75" customHeight="1">
      <c r="A233" s="7"/>
      <c r="B233" s="8"/>
      <c r="C233" s="8"/>
      <c r="D233" s="8"/>
      <c r="E233" s="8"/>
      <c r="F233" s="8"/>
      <c r="G233" s="8"/>
      <c r="H233" s="8"/>
      <c r="I233" s="8"/>
      <c r="J233" s="8"/>
      <c r="K233" s="7"/>
      <c r="L233" s="7"/>
      <c r="M233" s="7"/>
      <c r="N233" s="7"/>
      <c r="O233" s="7"/>
      <c r="P233" s="7"/>
      <c r="Q233" s="7"/>
      <c r="R233" s="7"/>
      <c r="S233" s="7"/>
      <c r="T233" s="7"/>
      <c r="U233" s="7"/>
      <c r="V233" s="7"/>
      <c r="W233" s="7"/>
      <c r="X233" s="7"/>
      <c r="Y233" s="7"/>
      <c r="Z233" s="7"/>
    </row>
    <row r="234" spans="1:26" ht="12.75" customHeight="1">
      <c r="A234" s="7"/>
      <c r="B234" s="8"/>
      <c r="C234" s="8"/>
      <c r="D234" s="8"/>
      <c r="E234" s="8"/>
      <c r="F234" s="8"/>
      <c r="G234" s="8"/>
      <c r="H234" s="8"/>
      <c r="I234" s="8"/>
      <c r="J234" s="8"/>
      <c r="K234" s="7"/>
      <c r="L234" s="7"/>
      <c r="M234" s="7"/>
      <c r="N234" s="7"/>
      <c r="O234" s="7"/>
      <c r="P234" s="7"/>
      <c r="Q234" s="7"/>
      <c r="R234" s="7"/>
      <c r="S234" s="7"/>
      <c r="T234" s="7"/>
      <c r="U234" s="7"/>
      <c r="V234" s="7"/>
      <c r="W234" s="7"/>
      <c r="X234" s="7"/>
      <c r="Y234" s="7"/>
      <c r="Z234" s="7"/>
    </row>
    <row r="235" spans="1:26" ht="12.75" customHeight="1">
      <c r="A235" s="7"/>
      <c r="B235" s="8"/>
      <c r="C235" s="8"/>
      <c r="D235" s="8"/>
      <c r="E235" s="8"/>
      <c r="F235" s="8"/>
      <c r="G235" s="8"/>
      <c r="H235" s="8"/>
      <c r="I235" s="8"/>
      <c r="J235" s="8"/>
      <c r="K235" s="7"/>
      <c r="L235" s="7"/>
      <c r="M235" s="7"/>
      <c r="N235" s="7"/>
      <c r="O235" s="7"/>
      <c r="P235" s="7"/>
      <c r="Q235" s="7"/>
      <c r="R235" s="7"/>
      <c r="S235" s="7"/>
      <c r="T235" s="7"/>
      <c r="U235" s="7"/>
      <c r="V235" s="7"/>
      <c r="W235" s="7"/>
      <c r="X235" s="7"/>
      <c r="Y235" s="7"/>
      <c r="Z235" s="7"/>
    </row>
    <row r="236" spans="1:26" ht="12.75" customHeight="1">
      <c r="A236" s="7"/>
      <c r="B236" s="8"/>
      <c r="C236" s="8"/>
      <c r="D236" s="8"/>
      <c r="E236" s="8"/>
      <c r="F236" s="8"/>
      <c r="G236" s="8"/>
      <c r="H236" s="8"/>
      <c r="I236" s="8"/>
      <c r="J236" s="8"/>
      <c r="K236" s="7"/>
      <c r="L236" s="7"/>
      <c r="M236" s="7"/>
      <c r="N236" s="7"/>
      <c r="O236" s="7"/>
      <c r="P236" s="7"/>
      <c r="Q236" s="7"/>
      <c r="R236" s="7"/>
      <c r="S236" s="7"/>
      <c r="T236" s="7"/>
      <c r="U236" s="7"/>
      <c r="V236" s="7"/>
      <c r="W236" s="7"/>
      <c r="X236" s="7"/>
      <c r="Y236" s="7"/>
      <c r="Z236" s="7"/>
    </row>
    <row r="237" spans="1:26" ht="12.75" customHeight="1">
      <c r="A237" s="7"/>
      <c r="B237" s="8"/>
      <c r="C237" s="8"/>
      <c r="D237" s="8"/>
      <c r="E237" s="8"/>
      <c r="F237" s="8"/>
      <c r="G237" s="8"/>
      <c r="H237" s="8"/>
      <c r="I237" s="8"/>
      <c r="J237" s="8"/>
      <c r="K237" s="7"/>
      <c r="L237" s="7"/>
      <c r="M237" s="7"/>
      <c r="N237" s="7"/>
      <c r="O237" s="7"/>
      <c r="P237" s="7"/>
      <c r="Q237" s="7"/>
      <c r="R237" s="7"/>
      <c r="S237" s="7"/>
      <c r="T237" s="7"/>
      <c r="U237" s="7"/>
      <c r="V237" s="7"/>
      <c r="W237" s="7"/>
      <c r="X237" s="7"/>
      <c r="Y237" s="7"/>
      <c r="Z237" s="7"/>
    </row>
    <row r="238" spans="1:26" ht="12.75" customHeight="1">
      <c r="A238" s="7"/>
      <c r="B238" s="8"/>
      <c r="C238" s="8"/>
      <c r="D238" s="8"/>
      <c r="E238" s="8"/>
      <c r="F238" s="8"/>
      <c r="G238" s="8"/>
      <c r="H238" s="8"/>
      <c r="I238" s="8"/>
      <c r="J238" s="8"/>
      <c r="K238" s="7"/>
      <c r="L238" s="7"/>
      <c r="M238" s="7"/>
      <c r="N238" s="7"/>
      <c r="O238" s="7"/>
      <c r="P238" s="7"/>
      <c r="Q238" s="7"/>
      <c r="R238" s="7"/>
      <c r="S238" s="7"/>
      <c r="T238" s="7"/>
      <c r="U238" s="7"/>
      <c r="V238" s="7"/>
      <c r="W238" s="7"/>
      <c r="X238" s="7"/>
      <c r="Y238" s="7"/>
      <c r="Z238" s="7"/>
    </row>
    <row r="239" spans="1:26" ht="12.75" customHeight="1">
      <c r="A239" s="7"/>
      <c r="B239" s="8"/>
      <c r="C239" s="8"/>
      <c r="D239" s="8"/>
      <c r="E239" s="8"/>
      <c r="F239" s="8"/>
      <c r="G239" s="8"/>
      <c r="H239" s="8"/>
      <c r="I239" s="8"/>
      <c r="J239" s="8"/>
      <c r="K239" s="7"/>
      <c r="L239" s="7"/>
      <c r="M239" s="7"/>
      <c r="N239" s="7"/>
      <c r="O239" s="7"/>
      <c r="P239" s="7"/>
      <c r="Q239" s="7"/>
      <c r="R239" s="7"/>
      <c r="S239" s="7"/>
      <c r="T239" s="7"/>
      <c r="U239" s="7"/>
      <c r="V239" s="7"/>
      <c r="W239" s="7"/>
      <c r="X239" s="7"/>
      <c r="Y239" s="7"/>
      <c r="Z239" s="7"/>
    </row>
    <row r="240" spans="1:26" ht="12.75" customHeight="1">
      <c r="A240" s="7"/>
      <c r="B240" s="8"/>
      <c r="C240" s="8"/>
      <c r="D240" s="8"/>
      <c r="E240" s="8"/>
      <c r="F240" s="8"/>
      <c r="G240" s="8"/>
      <c r="H240" s="8"/>
      <c r="I240" s="8"/>
      <c r="J240" s="8"/>
      <c r="K240" s="7"/>
      <c r="L240" s="7"/>
      <c r="M240" s="7"/>
      <c r="N240" s="7"/>
      <c r="O240" s="7"/>
      <c r="P240" s="7"/>
      <c r="Q240" s="7"/>
      <c r="R240" s="7"/>
      <c r="S240" s="7"/>
      <c r="T240" s="7"/>
      <c r="U240" s="7"/>
      <c r="V240" s="7"/>
      <c r="W240" s="7"/>
      <c r="X240" s="7"/>
      <c r="Y240" s="7"/>
      <c r="Z240" s="7"/>
    </row>
    <row r="241" spans="1:26" ht="12.75" customHeight="1">
      <c r="A241" s="7"/>
      <c r="B241" s="8"/>
      <c r="C241" s="8"/>
      <c r="D241" s="8"/>
      <c r="E241" s="8"/>
      <c r="F241" s="8"/>
      <c r="G241" s="8"/>
      <c r="H241" s="8"/>
      <c r="I241" s="8"/>
      <c r="J241" s="8"/>
      <c r="K241" s="7"/>
      <c r="L241" s="7"/>
      <c r="M241" s="7"/>
      <c r="N241" s="7"/>
      <c r="O241" s="7"/>
      <c r="P241" s="7"/>
      <c r="Q241" s="7"/>
      <c r="R241" s="7"/>
      <c r="S241" s="7"/>
      <c r="T241" s="7"/>
      <c r="U241" s="7"/>
      <c r="V241" s="7"/>
      <c r="W241" s="7"/>
      <c r="X241" s="7"/>
      <c r="Y241" s="7"/>
      <c r="Z241" s="7"/>
    </row>
    <row r="242" spans="1:26" ht="12.75" customHeight="1">
      <c r="A242" s="7"/>
      <c r="B242" s="8"/>
      <c r="C242" s="8"/>
      <c r="D242" s="8"/>
      <c r="E242" s="8"/>
      <c r="F242" s="8"/>
      <c r="G242" s="8"/>
      <c r="H242" s="8"/>
      <c r="I242" s="8"/>
      <c r="J242" s="8"/>
      <c r="K242" s="7"/>
      <c r="L242" s="7"/>
      <c r="M242" s="7"/>
      <c r="N242" s="7"/>
      <c r="O242" s="7"/>
      <c r="P242" s="7"/>
      <c r="Q242" s="7"/>
      <c r="R242" s="7"/>
      <c r="S242" s="7"/>
      <c r="T242" s="7"/>
      <c r="U242" s="7"/>
      <c r="V242" s="7"/>
      <c r="W242" s="7"/>
      <c r="X242" s="7"/>
      <c r="Y242" s="7"/>
      <c r="Z242" s="7"/>
    </row>
    <row r="243" spans="1:26" ht="12.75" customHeight="1">
      <c r="A243" s="7"/>
      <c r="B243" s="8"/>
      <c r="C243" s="8"/>
      <c r="D243" s="8"/>
      <c r="E243" s="8"/>
      <c r="F243" s="8"/>
      <c r="G243" s="8"/>
      <c r="H243" s="8"/>
      <c r="I243" s="8"/>
      <c r="J243" s="8"/>
      <c r="K243" s="7"/>
      <c r="L243" s="7"/>
      <c r="M243" s="7"/>
      <c r="N243" s="7"/>
      <c r="O243" s="7"/>
      <c r="P243" s="7"/>
      <c r="Q243" s="7"/>
      <c r="R243" s="7"/>
      <c r="S243" s="7"/>
      <c r="T243" s="7"/>
      <c r="U243" s="7"/>
      <c r="V243" s="7"/>
      <c r="W243" s="7"/>
      <c r="X243" s="7"/>
      <c r="Y243" s="7"/>
      <c r="Z243" s="7"/>
    </row>
    <row r="244" spans="1:26" ht="12.75" customHeight="1">
      <c r="A244" s="7"/>
      <c r="B244" s="8"/>
      <c r="C244" s="8"/>
      <c r="D244" s="8"/>
      <c r="E244" s="8"/>
      <c r="F244" s="8"/>
      <c r="G244" s="8"/>
      <c r="H244" s="8"/>
      <c r="I244" s="8"/>
      <c r="J244" s="8"/>
      <c r="K244" s="7"/>
      <c r="L244" s="7"/>
      <c r="M244" s="7"/>
      <c r="N244" s="7"/>
      <c r="O244" s="7"/>
      <c r="P244" s="7"/>
      <c r="Q244" s="7"/>
      <c r="R244" s="7"/>
      <c r="S244" s="7"/>
      <c r="T244" s="7"/>
      <c r="U244" s="7"/>
      <c r="V244" s="7"/>
      <c r="W244" s="7"/>
      <c r="X244" s="7"/>
      <c r="Y244" s="7"/>
      <c r="Z244" s="7"/>
    </row>
    <row r="245" spans="1:26" ht="12.75" customHeight="1">
      <c r="A245" s="7"/>
      <c r="B245" s="8"/>
      <c r="C245" s="8"/>
      <c r="D245" s="8"/>
      <c r="E245" s="8"/>
      <c r="F245" s="8"/>
      <c r="G245" s="8"/>
      <c r="H245" s="8"/>
      <c r="I245" s="8"/>
      <c r="J245" s="8"/>
      <c r="K245" s="7"/>
      <c r="L245" s="7"/>
      <c r="M245" s="7"/>
      <c r="N245" s="7"/>
      <c r="O245" s="7"/>
      <c r="P245" s="7"/>
      <c r="Q245" s="7"/>
      <c r="R245" s="7"/>
      <c r="S245" s="7"/>
      <c r="T245" s="7"/>
      <c r="U245" s="7"/>
      <c r="V245" s="7"/>
      <c r="W245" s="7"/>
      <c r="X245" s="7"/>
      <c r="Y245" s="7"/>
      <c r="Z245" s="7"/>
    </row>
    <row r="246" spans="1:26" ht="12.75" customHeight="1">
      <c r="A246" s="7"/>
      <c r="B246" s="8"/>
      <c r="C246" s="8"/>
      <c r="D246" s="8"/>
      <c r="E246" s="8"/>
      <c r="F246" s="8"/>
      <c r="G246" s="8"/>
      <c r="H246" s="8"/>
      <c r="I246" s="8"/>
      <c r="J246" s="8"/>
      <c r="K246" s="7"/>
      <c r="L246" s="7"/>
      <c r="M246" s="7"/>
      <c r="N246" s="7"/>
      <c r="O246" s="7"/>
      <c r="P246" s="7"/>
      <c r="Q246" s="7"/>
      <c r="R246" s="7"/>
      <c r="S246" s="7"/>
      <c r="T246" s="7"/>
      <c r="U246" s="7"/>
      <c r="V246" s="7"/>
      <c r="W246" s="7"/>
      <c r="X246" s="7"/>
      <c r="Y246" s="7"/>
      <c r="Z246" s="7"/>
    </row>
    <row r="247" spans="1:26" ht="12.75" customHeight="1">
      <c r="A247" s="7"/>
      <c r="B247" s="8"/>
      <c r="C247" s="8"/>
      <c r="D247" s="8"/>
      <c r="E247" s="8"/>
      <c r="F247" s="8"/>
      <c r="G247" s="8"/>
      <c r="H247" s="8"/>
      <c r="I247" s="8"/>
      <c r="J247" s="8"/>
      <c r="K247" s="7"/>
      <c r="L247" s="7"/>
      <c r="M247" s="7"/>
      <c r="N247" s="7"/>
      <c r="O247" s="7"/>
      <c r="P247" s="7"/>
      <c r="Q247" s="7"/>
      <c r="R247" s="7"/>
      <c r="S247" s="7"/>
      <c r="T247" s="7"/>
      <c r="U247" s="7"/>
      <c r="V247" s="7"/>
      <c r="W247" s="7"/>
      <c r="X247" s="7"/>
      <c r="Y247" s="7"/>
      <c r="Z247" s="7"/>
    </row>
    <row r="248" spans="1:26" ht="12.75" customHeight="1">
      <c r="A248" s="7"/>
      <c r="B248" s="8"/>
      <c r="C248" s="8"/>
      <c r="D248" s="8"/>
      <c r="E248" s="8"/>
      <c r="F248" s="8"/>
      <c r="G248" s="8"/>
      <c r="H248" s="8"/>
      <c r="I248" s="8"/>
      <c r="J248" s="8"/>
      <c r="K248" s="7"/>
      <c r="L248" s="7"/>
      <c r="M248" s="7"/>
      <c r="N248" s="7"/>
      <c r="O248" s="7"/>
      <c r="P248" s="7"/>
      <c r="Q248" s="7"/>
      <c r="R248" s="7"/>
      <c r="S248" s="7"/>
      <c r="T248" s="7"/>
      <c r="U248" s="7"/>
      <c r="V248" s="7"/>
      <c r="W248" s="7"/>
      <c r="X248" s="7"/>
      <c r="Y248" s="7"/>
      <c r="Z248" s="7"/>
    </row>
    <row r="249" spans="1:26" ht="12.75" customHeight="1">
      <c r="A249" s="7"/>
      <c r="B249" s="8"/>
      <c r="C249" s="8"/>
      <c r="D249" s="8"/>
      <c r="E249" s="8"/>
      <c r="F249" s="8"/>
      <c r="G249" s="8"/>
      <c r="H249" s="8"/>
      <c r="I249" s="8"/>
      <c r="J249" s="8"/>
      <c r="K249" s="7"/>
      <c r="L249" s="7"/>
      <c r="M249" s="7"/>
      <c r="N249" s="7"/>
      <c r="O249" s="7"/>
      <c r="P249" s="7"/>
      <c r="Q249" s="7"/>
      <c r="R249" s="7"/>
      <c r="S249" s="7"/>
      <c r="T249" s="7"/>
      <c r="U249" s="7"/>
      <c r="V249" s="7"/>
      <c r="W249" s="7"/>
      <c r="X249" s="7"/>
      <c r="Y249" s="7"/>
      <c r="Z249" s="7"/>
    </row>
    <row r="250" spans="1:26" ht="12.75" customHeight="1">
      <c r="A250" s="7"/>
      <c r="B250" s="8"/>
      <c r="C250" s="8"/>
      <c r="D250" s="8"/>
      <c r="E250" s="8"/>
      <c r="F250" s="8"/>
      <c r="G250" s="8"/>
      <c r="H250" s="8"/>
      <c r="I250" s="8"/>
      <c r="J250" s="8"/>
      <c r="K250" s="7"/>
      <c r="L250" s="7"/>
      <c r="M250" s="7"/>
      <c r="N250" s="7"/>
      <c r="O250" s="7"/>
      <c r="P250" s="7"/>
      <c r="Q250" s="7"/>
      <c r="R250" s="7"/>
      <c r="S250" s="7"/>
      <c r="T250" s="7"/>
      <c r="U250" s="7"/>
      <c r="V250" s="7"/>
      <c r="W250" s="7"/>
      <c r="X250" s="7"/>
      <c r="Y250" s="7"/>
      <c r="Z250" s="7"/>
    </row>
    <row r="251" spans="1:26" ht="12.75" customHeight="1">
      <c r="A251" s="7"/>
      <c r="B251" s="8"/>
      <c r="C251" s="8"/>
      <c r="D251" s="8"/>
      <c r="E251" s="8"/>
      <c r="F251" s="8"/>
      <c r="G251" s="8"/>
      <c r="H251" s="8"/>
      <c r="I251" s="8"/>
      <c r="J251" s="8"/>
      <c r="K251" s="7"/>
      <c r="L251" s="7"/>
      <c r="M251" s="7"/>
      <c r="N251" s="7"/>
      <c r="O251" s="7"/>
      <c r="P251" s="7"/>
      <c r="Q251" s="7"/>
      <c r="R251" s="7"/>
      <c r="S251" s="7"/>
      <c r="T251" s="7"/>
      <c r="U251" s="7"/>
      <c r="V251" s="7"/>
      <c r="W251" s="7"/>
      <c r="X251" s="7"/>
      <c r="Y251" s="7"/>
      <c r="Z251" s="7"/>
    </row>
    <row r="252" spans="1:26" ht="12.75" customHeight="1">
      <c r="A252" s="7"/>
      <c r="B252" s="8"/>
      <c r="C252" s="8"/>
      <c r="D252" s="8"/>
      <c r="E252" s="8"/>
      <c r="F252" s="8"/>
      <c r="G252" s="8"/>
      <c r="H252" s="8"/>
      <c r="I252" s="8"/>
      <c r="J252" s="8"/>
      <c r="K252" s="7"/>
      <c r="L252" s="7"/>
      <c r="M252" s="7"/>
      <c r="N252" s="7"/>
      <c r="O252" s="7"/>
      <c r="P252" s="7"/>
      <c r="Q252" s="7"/>
      <c r="R252" s="7"/>
      <c r="S252" s="7"/>
      <c r="T252" s="7"/>
      <c r="U252" s="7"/>
      <c r="V252" s="7"/>
      <c r="W252" s="7"/>
      <c r="X252" s="7"/>
      <c r="Y252" s="7"/>
      <c r="Z252" s="7"/>
    </row>
    <row r="253" spans="1:26" ht="12.75" customHeight="1">
      <c r="A253" s="7"/>
      <c r="B253" s="8"/>
      <c r="C253" s="8"/>
      <c r="D253" s="8"/>
      <c r="E253" s="8"/>
      <c r="F253" s="8"/>
      <c r="G253" s="8"/>
      <c r="H253" s="8"/>
      <c r="I253" s="8"/>
      <c r="J253" s="8"/>
      <c r="K253" s="7"/>
      <c r="L253" s="7"/>
      <c r="M253" s="7"/>
      <c r="N253" s="7"/>
      <c r="O253" s="7"/>
      <c r="P253" s="7"/>
      <c r="Q253" s="7"/>
      <c r="R253" s="7"/>
      <c r="S253" s="7"/>
      <c r="T253" s="7"/>
      <c r="U253" s="7"/>
      <c r="V253" s="7"/>
      <c r="W253" s="7"/>
      <c r="X253" s="7"/>
      <c r="Y253" s="7"/>
      <c r="Z253" s="7"/>
    </row>
    <row r="254" spans="1:26" ht="12.75" customHeight="1">
      <c r="A254" s="7"/>
      <c r="B254" s="8"/>
      <c r="C254" s="8"/>
      <c r="D254" s="8"/>
      <c r="E254" s="8"/>
      <c r="F254" s="8"/>
      <c r="G254" s="8"/>
      <c r="H254" s="8"/>
      <c r="I254" s="8"/>
      <c r="J254" s="8"/>
      <c r="K254" s="7"/>
      <c r="L254" s="7"/>
      <c r="M254" s="7"/>
      <c r="N254" s="7"/>
      <c r="O254" s="7"/>
      <c r="P254" s="7"/>
      <c r="Q254" s="7"/>
      <c r="R254" s="7"/>
      <c r="S254" s="7"/>
      <c r="T254" s="7"/>
      <c r="U254" s="7"/>
      <c r="V254" s="7"/>
      <c r="W254" s="7"/>
      <c r="X254" s="7"/>
      <c r="Y254" s="7"/>
      <c r="Z254" s="7"/>
    </row>
    <row r="255" spans="1:26" ht="12.75" customHeight="1">
      <c r="A255" s="7"/>
      <c r="B255" s="8"/>
      <c r="C255" s="8"/>
      <c r="D255" s="8"/>
      <c r="E255" s="8"/>
      <c r="F255" s="8"/>
      <c r="G255" s="8"/>
      <c r="H255" s="8"/>
      <c r="I255" s="8"/>
      <c r="J255" s="8"/>
      <c r="K255" s="7"/>
      <c r="L255" s="7"/>
      <c r="M255" s="7"/>
      <c r="N255" s="7"/>
      <c r="O255" s="7"/>
      <c r="P255" s="7"/>
      <c r="Q255" s="7"/>
      <c r="R255" s="7"/>
      <c r="S255" s="7"/>
      <c r="T255" s="7"/>
      <c r="U255" s="7"/>
      <c r="V255" s="7"/>
      <c r="W255" s="7"/>
      <c r="X255" s="7"/>
      <c r="Y255" s="7"/>
      <c r="Z255" s="7"/>
    </row>
    <row r="256" spans="1:26" ht="12.75" customHeight="1">
      <c r="A256" s="7"/>
      <c r="B256" s="8"/>
      <c r="C256" s="8"/>
      <c r="D256" s="8"/>
      <c r="E256" s="8"/>
      <c r="F256" s="8"/>
      <c r="G256" s="8"/>
      <c r="H256" s="8"/>
      <c r="I256" s="8"/>
      <c r="J256" s="8"/>
      <c r="K256" s="7"/>
      <c r="L256" s="7"/>
      <c r="M256" s="7"/>
      <c r="N256" s="7"/>
      <c r="O256" s="7"/>
      <c r="P256" s="7"/>
      <c r="Q256" s="7"/>
      <c r="R256" s="7"/>
      <c r="S256" s="7"/>
      <c r="T256" s="7"/>
      <c r="U256" s="7"/>
      <c r="V256" s="7"/>
      <c r="W256" s="7"/>
      <c r="X256" s="7"/>
      <c r="Y256" s="7"/>
      <c r="Z256" s="7"/>
    </row>
    <row r="257" spans="1:26" ht="12.75" customHeight="1">
      <c r="A257" s="7"/>
      <c r="B257" s="8"/>
      <c r="C257" s="8"/>
      <c r="D257" s="8"/>
      <c r="E257" s="8"/>
      <c r="F257" s="8"/>
      <c r="G257" s="8"/>
      <c r="H257" s="8"/>
      <c r="I257" s="8"/>
      <c r="J257" s="8"/>
      <c r="K257" s="7"/>
      <c r="L257" s="7"/>
      <c r="M257" s="7"/>
      <c r="N257" s="7"/>
      <c r="O257" s="7"/>
      <c r="P257" s="7"/>
      <c r="Q257" s="7"/>
      <c r="R257" s="7"/>
      <c r="S257" s="7"/>
      <c r="T257" s="7"/>
      <c r="U257" s="7"/>
      <c r="V257" s="7"/>
      <c r="W257" s="7"/>
      <c r="X257" s="7"/>
      <c r="Y257" s="7"/>
      <c r="Z257" s="7"/>
    </row>
    <row r="258" spans="1:26" ht="12.75" customHeight="1">
      <c r="A258" s="7"/>
      <c r="B258" s="8"/>
      <c r="C258" s="8"/>
      <c r="D258" s="8"/>
      <c r="E258" s="8"/>
      <c r="F258" s="8"/>
      <c r="G258" s="8"/>
      <c r="H258" s="8"/>
      <c r="I258" s="8"/>
      <c r="J258" s="8"/>
      <c r="K258" s="7"/>
      <c r="L258" s="7"/>
      <c r="M258" s="7"/>
      <c r="N258" s="7"/>
      <c r="O258" s="7"/>
      <c r="P258" s="7"/>
      <c r="Q258" s="7"/>
      <c r="R258" s="7"/>
      <c r="S258" s="7"/>
      <c r="T258" s="7"/>
      <c r="U258" s="7"/>
      <c r="V258" s="7"/>
      <c r="W258" s="7"/>
      <c r="X258" s="7"/>
      <c r="Y258" s="7"/>
      <c r="Z258" s="7"/>
    </row>
    <row r="259" spans="1:26" ht="12.75" customHeight="1">
      <c r="A259" s="7"/>
      <c r="B259" s="8"/>
      <c r="C259" s="8"/>
      <c r="D259" s="8"/>
      <c r="E259" s="8"/>
      <c r="F259" s="8"/>
      <c r="G259" s="8"/>
      <c r="H259" s="8"/>
      <c r="I259" s="8"/>
      <c r="J259" s="8"/>
      <c r="K259" s="7"/>
      <c r="L259" s="7"/>
      <c r="M259" s="7"/>
      <c r="N259" s="7"/>
      <c r="O259" s="7"/>
      <c r="P259" s="7"/>
      <c r="Q259" s="7"/>
      <c r="R259" s="7"/>
      <c r="S259" s="7"/>
      <c r="T259" s="7"/>
      <c r="U259" s="7"/>
      <c r="V259" s="7"/>
      <c r="W259" s="7"/>
      <c r="X259" s="7"/>
      <c r="Y259" s="7"/>
      <c r="Z259" s="7"/>
    </row>
    <row r="260" spans="1:26" ht="12.75" customHeight="1">
      <c r="A260" s="7"/>
      <c r="B260" s="8"/>
      <c r="C260" s="8"/>
      <c r="D260" s="8"/>
      <c r="E260" s="8"/>
      <c r="F260" s="8"/>
      <c r="G260" s="8"/>
      <c r="H260" s="8"/>
      <c r="I260" s="8"/>
      <c r="J260" s="8"/>
      <c r="K260" s="7"/>
      <c r="L260" s="7"/>
      <c r="M260" s="7"/>
      <c r="N260" s="7"/>
      <c r="O260" s="7"/>
      <c r="P260" s="7"/>
      <c r="Q260" s="7"/>
      <c r="R260" s="7"/>
      <c r="S260" s="7"/>
      <c r="T260" s="7"/>
      <c r="U260" s="7"/>
      <c r="V260" s="7"/>
      <c r="W260" s="7"/>
      <c r="X260" s="7"/>
      <c r="Y260" s="7"/>
      <c r="Z260" s="7"/>
    </row>
    <row r="261" spans="1:26" ht="12.75" customHeight="1">
      <c r="A261" s="7"/>
      <c r="B261" s="8"/>
      <c r="C261" s="8"/>
      <c r="D261" s="8"/>
      <c r="E261" s="8"/>
      <c r="F261" s="8"/>
      <c r="G261" s="8"/>
      <c r="H261" s="8"/>
      <c r="I261" s="8"/>
      <c r="J261" s="8"/>
      <c r="K261" s="7"/>
      <c r="L261" s="7"/>
      <c r="M261" s="7"/>
      <c r="N261" s="7"/>
      <c r="O261" s="7"/>
      <c r="P261" s="7"/>
      <c r="Q261" s="7"/>
      <c r="R261" s="7"/>
      <c r="S261" s="7"/>
      <c r="T261" s="7"/>
      <c r="U261" s="7"/>
      <c r="V261" s="7"/>
      <c r="W261" s="7"/>
      <c r="X261" s="7"/>
      <c r="Y261" s="7"/>
      <c r="Z261" s="7"/>
    </row>
    <row r="262" spans="1:26" ht="12.75" customHeight="1">
      <c r="A262" s="7"/>
      <c r="B262" s="8"/>
      <c r="C262" s="8"/>
      <c r="D262" s="8"/>
      <c r="E262" s="8"/>
      <c r="F262" s="8"/>
      <c r="G262" s="8"/>
      <c r="H262" s="8"/>
      <c r="I262" s="8"/>
      <c r="J262" s="8"/>
      <c r="K262" s="7"/>
      <c r="L262" s="7"/>
      <c r="M262" s="7"/>
      <c r="N262" s="7"/>
      <c r="O262" s="7"/>
      <c r="P262" s="7"/>
      <c r="Q262" s="7"/>
      <c r="R262" s="7"/>
      <c r="S262" s="7"/>
      <c r="T262" s="7"/>
      <c r="U262" s="7"/>
      <c r="V262" s="7"/>
      <c r="W262" s="7"/>
      <c r="X262" s="7"/>
      <c r="Y262" s="7"/>
      <c r="Z262" s="7"/>
    </row>
    <row r="263" spans="1:26" ht="12.75" customHeight="1">
      <c r="A263" s="7"/>
      <c r="B263" s="8"/>
      <c r="C263" s="8"/>
      <c r="D263" s="8"/>
      <c r="E263" s="8"/>
      <c r="F263" s="8"/>
      <c r="G263" s="8"/>
      <c r="H263" s="8"/>
      <c r="I263" s="8"/>
      <c r="J263" s="8"/>
      <c r="K263" s="7"/>
      <c r="L263" s="7"/>
      <c r="M263" s="7"/>
      <c r="N263" s="7"/>
      <c r="O263" s="7"/>
      <c r="P263" s="7"/>
      <c r="Q263" s="7"/>
      <c r="R263" s="7"/>
      <c r="S263" s="7"/>
      <c r="T263" s="7"/>
      <c r="U263" s="7"/>
      <c r="V263" s="7"/>
      <c r="W263" s="7"/>
      <c r="X263" s="7"/>
      <c r="Y263" s="7"/>
      <c r="Z263" s="7"/>
    </row>
    <row r="264" spans="1:26" ht="12.75" customHeight="1">
      <c r="A264" s="7"/>
      <c r="B264" s="8"/>
      <c r="C264" s="8"/>
      <c r="D264" s="8"/>
      <c r="E264" s="8"/>
      <c r="F264" s="8"/>
      <c r="G264" s="8"/>
      <c r="H264" s="8"/>
      <c r="I264" s="8"/>
      <c r="J264" s="8"/>
      <c r="K264" s="7"/>
      <c r="L264" s="7"/>
      <c r="M264" s="7"/>
      <c r="N264" s="7"/>
      <c r="O264" s="7"/>
      <c r="P264" s="7"/>
      <c r="Q264" s="7"/>
      <c r="R264" s="7"/>
      <c r="S264" s="7"/>
      <c r="T264" s="7"/>
      <c r="U264" s="7"/>
      <c r="V264" s="7"/>
      <c r="W264" s="7"/>
      <c r="X264" s="7"/>
      <c r="Y264" s="7"/>
      <c r="Z264" s="7"/>
    </row>
    <row r="265" spans="1:26" ht="12.75" customHeight="1">
      <c r="A265" s="7"/>
      <c r="B265" s="8"/>
      <c r="C265" s="8"/>
      <c r="D265" s="8"/>
      <c r="E265" s="8"/>
      <c r="F265" s="8"/>
      <c r="G265" s="8"/>
      <c r="H265" s="8"/>
      <c r="I265" s="8"/>
      <c r="J265" s="8"/>
      <c r="K265" s="7"/>
      <c r="L265" s="7"/>
      <c r="M265" s="7"/>
      <c r="N265" s="7"/>
      <c r="O265" s="7"/>
      <c r="P265" s="7"/>
      <c r="Q265" s="7"/>
      <c r="R265" s="7"/>
      <c r="S265" s="7"/>
      <c r="T265" s="7"/>
      <c r="U265" s="7"/>
      <c r="V265" s="7"/>
      <c r="W265" s="7"/>
      <c r="X265" s="7"/>
      <c r="Y265" s="7"/>
      <c r="Z265" s="7"/>
    </row>
    <row r="266" spans="1:26" ht="12.75" customHeight="1">
      <c r="A266" s="7"/>
      <c r="B266" s="8"/>
      <c r="C266" s="8"/>
      <c r="D266" s="8"/>
      <c r="E266" s="8"/>
      <c r="F266" s="8"/>
      <c r="G266" s="8"/>
      <c r="H266" s="8"/>
      <c r="I266" s="8"/>
      <c r="J266" s="8"/>
      <c r="K266" s="7"/>
      <c r="L266" s="7"/>
      <c r="M266" s="7"/>
      <c r="N266" s="7"/>
      <c r="O266" s="7"/>
      <c r="P266" s="7"/>
      <c r="Q266" s="7"/>
      <c r="R266" s="7"/>
      <c r="S266" s="7"/>
      <c r="T266" s="7"/>
      <c r="U266" s="7"/>
      <c r="V266" s="7"/>
      <c r="W266" s="7"/>
      <c r="X266" s="7"/>
      <c r="Y266" s="7"/>
      <c r="Z266" s="7"/>
    </row>
    <row r="267" spans="1:26" ht="12.75" customHeight="1">
      <c r="A267" s="7"/>
      <c r="B267" s="8"/>
      <c r="C267" s="8"/>
      <c r="D267" s="8"/>
      <c r="E267" s="8"/>
      <c r="F267" s="8"/>
      <c r="G267" s="8"/>
      <c r="H267" s="8"/>
      <c r="I267" s="8"/>
      <c r="J267" s="8"/>
      <c r="K267" s="7"/>
      <c r="L267" s="7"/>
      <c r="M267" s="7"/>
      <c r="N267" s="7"/>
      <c r="O267" s="7"/>
      <c r="P267" s="7"/>
      <c r="Q267" s="7"/>
      <c r="R267" s="7"/>
      <c r="S267" s="7"/>
      <c r="T267" s="7"/>
      <c r="U267" s="7"/>
      <c r="V267" s="7"/>
      <c r="W267" s="7"/>
      <c r="X267" s="7"/>
      <c r="Y267" s="7"/>
      <c r="Z267" s="7"/>
    </row>
    <row r="268" spans="1:26" ht="12.75" customHeight="1">
      <c r="A268" s="7"/>
      <c r="B268" s="8"/>
      <c r="C268" s="8"/>
      <c r="D268" s="8"/>
      <c r="E268" s="8"/>
      <c r="F268" s="8"/>
      <c r="G268" s="8"/>
      <c r="H268" s="8"/>
      <c r="I268" s="8"/>
      <c r="J268" s="8"/>
      <c r="K268" s="7"/>
      <c r="L268" s="7"/>
      <c r="M268" s="7"/>
      <c r="N268" s="7"/>
      <c r="O268" s="7"/>
      <c r="P268" s="7"/>
      <c r="Q268" s="7"/>
      <c r="R268" s="7"/>
      <c r="S268" s="7"/>
      <c r="T268" s="7"/>
      <c r="U268" s="7"/>
      <c r="V268" s="7"/>
      <c r="W268" s="7"/>
      <c r="X268" s="7"/>
      <c r="Y268" s="7"/>
      <c r="Z268" s="7"/>
    </row>
    <row r="269" spans="1:26" ht="12.75" customHeight="1">
      <c r="A269" s="7"/>
      <c r="B269" s="8"/>
      <c r="C269" s="8"/>
      <c r="D269" s="8"/>
      <c r="E269" s="8"/>
      <c r="F269" s="8"/>
      <c r="G269" s="8"/>
      <c r="H269" s="8"/>
      <c r="I269" s="8"/>
      <c r="J269" s="8"/>
      <c r="K269" s="7"/>
      <c r="L269" s="7"/>
      <c r="M269" s="7"/>
      <c r="N269" s="7"/>
      <c r="O269" s="7"/>
      <c r="P269" s="7"/>
      <c r="Q269" s="7"/>
      <c r="R269" s="7"/>
      <c r="S269" s="7"/>
      <c r="T269" s="7"/>
      <c r="U269" s="7"/>
      <c r="V269" s="7"/>
      <c r="W269" s="7"/>
      <c r="X269" s="7"/>
      <c r="Y269" s="7"/>
      <c r="Z269" s="7"/>
    </row>
    <row r="270" spans="1:26" ht="12.75" customHeight="1">
      <c r="A270" s="7"/>
      <c r="B270" s="8"/>
      <c r="C270" s="8"/>
      <c r="D270" s="8"/>
      <c r="E270" s="8"/>
      <c r="F270" s="8"/>
      <c r="G270" s="8"/>
      <c r="H270" s="8"/>
      <c r="I270" s="8"/>
      <c r="J270" s="8"/>
      <c r="K270" s="7"/>
      <c r="L270" s="7"/>
      <c r="M270" s="7"/>
      <c r="N270" s="7"/>
      <c r="O270" s="7"/>
      <c r="P270" s="7"/>
      <c r="Q270" s="7"/>
      <c r="R270" s="7"/>
      <c r="S270" s="7"/>
      <c r="T270" s="7"/>
      <c r="U270" s="7"/>
      <c r="V270" s="7"/>
      <c r="W270" s="7"/>
      <c r="X270" s="7"/>
      <c r="Y270" s="7"/>
      <c r="Z270" s="7"/>
    </row>
    <row r="271" spans="1:26" ht="12.75" customHeight="1">
      <c r="A271" s="7"/>
      <c r="B271" s="8"/>
      <c r="C271" s="8"/>
      <c r="D271" s="8"/>
      <c r="E271" s="8"/>
      <c r="F271" s="8"/>
      <c r="G271" s="8"/>
      <c r="H271" s="8"/>
      <c r="I271" s="8"/>
      <c r="J271" s="8"/>
      <c r="K271" s="7"/>
      <c r="L271" s="7"/>
      <c r="M271" s="7"/>
      <c r="N271" s="7"/>
      <c r="O271" s="7"/>
      <c r="P271" s="7"/>
      <c r="Q271" s="7"/>
      <c r="R271" s="7"/>
      <c r="S271" s="7"/>
      <c r="T271" s="7"/>
      <c r="U271" s="7"/>
      <c r="V271" s="7"/>
      <c r="W271" s="7"/>
      <c r="X271" s="7"/>
      <c r="Y271" s="7"/>
      <c r="Z271" s="7"/>
    </row>
    <row r="272" spans="1:26" ht="12.75" customHeight="1">
      <c r="A272" s="7"/>
      <c r="B272" s="8"/>
      <c r="C272" s="8"/>
      <c r="D272" s="8"/>
      <c r="E272" s="8"/>
      <c r="F272" s="8"/>
      <c r="G272" s="8"/>
      <c r="H272" s="8"/>
      <c r="I272" s="8"/>
      <c r="J272" s="8"/>
      <c r="K272" s="7"/>
      <c r="L272" s="7"/>
      <c r="M272" s="7"/>
      <c r="N272" s="7"/>
      <c r="O272" s="7"/>
      <c r="P272" s="7"/>
      <c r="Q272" s="7"/>
      <c r="R272" s="7"/>
      <c r="S272" s="7"/>
      <c r="T272" s="7"/>
      <c r="U272" s="7"/>
      <c r="V272" s="7"/>
      <c r="W272" s="7"/>
      <c r="X272" s="7"/>
      <c r="Y272" s="7"/>
      <c r="Z272" s="7"/>
    </row>
    <row r="273" spans="1:26" ht="12.75" customHeight="1">
      <c r="A273" s="7"/>
      <c r="B273" s="8"/>
      <c r="C273" s="8"/>
      <c r="D273" s="8"/>
      <c r="E273" s="8"/>
      <c r="F273" s="8"/>
      <c r="G273" s="8"/>
      <c r="H273" s="8"/>
      <c r="I273" s="8"/>
      <c r="J273" s="8"/>
      <c r="K273" s="7"/>
      <c r="L273" s="7"/>
      <c r="M273" s="7"/>
      <c r="N273" s="7"/>
      <c r="O273" s="7"/>
      <c r="P273" s="7"/>
      <c r="Q273" s="7"/>
      <c r="R273" s="7"/>
      <c r="S273" s="7"/>
      <c r="T273" s="7"/>
      <c r="U273" s="7"/>
      <c r="V273" s="7"/>
      <c r="W273" s="7"/>
      <c r="X273" s="7"/>
      <c r="Y273" s="7"/>
      <c r="Z273" s="7"/>
    </row>
    <row r="274" spans="1:26" ht="12.75" customHeight="1">
      <c r="A274" s="7"/>
      <c r="B274" s="8"/>
      <c r="C274" s="8"/>
      <c r="D274" s="8"/>
      <c r="E274" s="8"/>
      <c r="F274" s="8"/>
      <c r="G274" s="8"/>
      <c r="H274" s="8"/>
      <c r="I274" s="8"/>
      <c r="J274" s="8"/>
      <c r="K274" s="7"/>
      <c r="L274" s="7"/>
      <c r="M274" s="7"/>
      <c r="N274" s="7"/>
      <c r="O274" s="7"/>
      <c r="P274" s="7"/>
      <c r="Q274" s="7"/>
      <c r="R274" s="7"/>
      <c r="S274" s="7"/>
      <c r="T274" s="7"/>
      <c r="U274" s="7"/>
      <c r="V274" s="7"/>
      <c r="W274" s="7"/>
      <c r="X274" s="7"/>
      <c r="Y274" s="7"/>
      <c r="Z274" s="7"/>
    </row>
    <row r="275" spans="1:26" ht="12.75" customHeight="1">
      <c r="A275" s="7"/>
      <c r="B275" s="8"/>
      <c r="C275" s="8"/>
      <c r="D275" s="8"/>
      <c r="E275" s="8"/>
      <c r="F275" s="8"/>
      <c r="G275" s="8"/>
      <c r="H275" s="8"/>
      <c r="I275" s="8"/>
      <c r="J275" s="8"/>
      <c r="K275" s="7"/>
      <c r="L275" s="7"/>
      <c r="M275" s="7"/>
      <c r="N275" s="7"/>
      <c r="O275" s="7"/>
      <c r="P275" s="7"/>
      <c r="Q275" s="7"/>
      <c r="R275" s="7"/>
      <c r="S275" s="7"/>
      <c r="T275" s="7"/>
      <c r="U275" s="7"/>
      <c r="V275" s="7"/>
      <c r="W275" s="7"/>
      <c r="X275" s="7"/>
      <c r="Y275" s="7"/>
      <c r="Z275" s="7"/>
    </row>
    <row r="276" spans="1:26" ht="12.75" customHeight="1">
      <c r="A276" s="7"/>
      <c r="B276" s="8"/>
      <c r="C276" s="8"/>
      <c r="D276" s="8"/>
      <c r="E276" s="8"/>
      <c r="F276" s="8"/>
      <c r="G276" s="8"/>
      <c r="H276" s="8"/>
      <c r="I276" s="8"/>
      <c r="J276" s="8"/>
      <c r="K276" s="7"/>
      <c r="L276" s="7"/>
      <c r="M276" s="7"/>
      <c r="N276" s="7"/>
      <c r="O276" s="7"/>
      <c r="P276" s="7"/>
      <c r="Q276" s="7"/>
      <c r="R276" s="7"/>
      <c r="S276" s="7"/>
      <c r="T276" s="7"/>
      <c r="U276" s="7"/>
      <c r="V276" s="7"/>
      <c r="W276" s="7"/>
      <c r="X276" s="7"/>
      <c r="Y276" s="7"/>
      <c r="Z276" s="7"/>
    </row>
    <row r="277" spans="1:26" ht="12.75" customHeight="1">
      <c r="A277" s="7"/>
      <c r="B277" s="8"/>
      <c r="C277" s="8"/>
      <c r="D277" s="8"/>
      <c r="E277" s="8"/>
      <c r="F277" s="8"/>
      <c r="G277" s="8"/>
      <c r="H277" s="8"/>
      <c r="I277" s="8"/>
      <c r="J277" s="8"/>
      <c r="K277" s="7"/>
      <c r="L277" s="7"/>
      <c r="M277" s="7"/>
      <c r="N277" s="7"/>
      <c r="O277" s="7"/>
      <c r="P277" s="7"/>
      <c r="Q277" s="7"/>
      <c r="R277" s="7"/>
      <c r="S277" s="7"/>
      <c r="T277" s="7"/>
      <c r="U277" s="7"/>
      <c r="V277" s="7"/>
      <c r="W277" s="7"/>
      <c r="X277" s="7"/>
      <c r="Y277" s="7"/>
      <c r="Z277" s="7"/>
    </row>
    <row r="278" spans="1:26" ht="12.75" customHeight="1">
      <c r="A278" s="7"/>
      <c r="B278" s="8"/>
      <c r="C278" s="8"/>
      <c r="D278" s="8"/>
      <c r="E278" s="8"/>
      <c r="F278" s="8"/>
      <c r="G278" s="8"/>
      <c r="H278" s="8"/>
      <c r="I278" s="8"/>
      <c r="J278" s="8"/>
      <c r="K278" s="7"/>
      <c r="L278" s="7"/>
      <c r="M278" s="7"/>
      <c r="N278" s="7"/>
      <c r="O278" s="7"/>
      <c r="P278" s="7"/>
      <c r="Q278" s="7"/>
      <c r="R278" s="7"/>
      <c r="S278" s="7"/>
      <c r="T278" s="7"/>
      <c r="U278" s="7"/>
      <c r="V278" s="7"/>
      <c r="W278" s="7"/>
      <c r="X278" s="7"/>
      <c r="Y278" s="7"/>
      <c r="Z278" s="7"/>
    </row>
    <row r="279" spans="1:26" ht="12.75" customHeight="1">
      <c r="A279" s="7"/>
      <c r="B279" s="8"/>
      <c r="C279" s="8"/>
      <c r="D279" s="8"/>
      <c r="E279" s="8"/>
      <c r="F279" s="8"/>
      <c r="G279" s="8"/>
      <c r="H279" s="8"/>
      <c r="I279" s="8"/>
      <c r="J279" s="8"/>
      <c r="K279" s="7"/>
      <c r="L279" s="7"/>
      <c r="M279" s="7"/>
      <c r="N279" s="7"/>
      <c r="O279" s="7"/>
      <c r="P279" s="7"/>
      <c r="Q279" s="7"/>
      <c r="R279" s="7"/>
      <c r="S279" s="7"/>
      <c r="T279" s="7"/>
      <c r="U279" s="7"/>
      <c r="V279" s="7"/>
      <c r="W279" s="7"/>
      <c r="X279" s="7"/>
      <c r="Y279" s="7"/>
      <c r="Z279" s="7"/>
    </row>
    <row r="280" spans="1:26" ht="12.75" customHeight="1">
      <c r="A280" s="7"/>
      <c r="B280" s="8"/>
      <c r="C280" s="8"/>
      <c r="D280" s="8"/>
      <c r="E280" s="8"/>
      <c r="F280" s="8"/>
      <c r="G280" s="8"/>
      <c r="H280" s="8"/>
      <c r="I280" s="8"/>
      <c r="J280" s="8"/>
      <c r="K280" s="7"/>
      <c r="L280" s="7"/>
      <c r="M280" s="7"/>
      <c r="N280" s="7"/>
      <c r="O280" s="7"/>
      <c r="P280" s="7"/>
      <c r="Q280" s="7"/>
      <c r="R280" s="7"/>
      <c r="S280" s="7"/>
      <c r="T280" s="7"/>
      <c r="U280" s="7"/>
      <c r="V280" s="7"/>
      <c r="W280" s="7"/>
      <c r="X280" s="7"/>
      <c r="Y280" s="7"/>
      <c r="Z280" s="7"/>
    </row>
    <row r="281" spans="1:26" ht="12.75" customHeight="1">
      <c r="A281" s="7"/>
      <c r="B281" s="8"/>
      <c r="C281" s="8"/>
      <c r="D281" s="8"/>
      <c r="E281" s="8"/>
      <c r="F281" s="8"/>
      <c r="G281" s="8"/>
      <c r="H281" s="8"/>
      <c r="I281" s="8"/>
      <c r="J281" s="8"/>
      <c r="K281" s="7"/>
      <c r="L281" s="7"/>
      <c r="M281" s="7"/>
      <c r="N281" s="7"/>
      <c r="O281" s="7"/>
      <c r="P281" s="7"/>
      <c r="Q281" s="7"/>
      <c r="R281" s="7"/>
      <c r="S281" s="7"/>
      <c r="T281" s="7"/>
      <c r="U281" s="7"/>
      <c r="V281" s="7"/>
      <c r="W281" s="7"/>
      <c r="X281" s="7"/>
      <c r="Y281" s="7"/>
      <c r="Z281" s="7"/>
    </row>
    <row r="282" spans="1:26" ht="12.75" customHeight="1">
      <c r="A282" s="7"/>
      <c r="B282" s="8"/>
      <c r="C282" s="8"/>
      <c r="D282" s="8"/>
      <c r="E282" s="8"/>
      <c r="F282" s="8"/>
      <c r="G282" s="8"/>
      <c r="H282" s="8"/>
      <c r="I282" s="8"/>
      <c r="J282" s="8"/>
      <c r="K282" s="7"/>
      <c r="L282" s="7"/>
      <c r="M282" s="7"/>
      <c r="N282" s="7"/>
      <c r="O282" s="7"/>
      <c r="P282" s="7"/>
      <c r="Q282" s="7"/>
      <c r="R282" s="7"/>
      <c r="S282" s="7"/>
      <c r="T282" s="7"/>
      <c r="U282" s="7"/>
      <c r="V282" s="7"/>
      <c r="W282" s="7"/>
      <c r="X282" s="7"/>
      <c r="Y282" s="7"/>
      <c r="Z282" s="7"/>
    </row>
    <row r="283" spans="1:26" ht="12.75" customHeight="1">
      <c r="A283" s="7"/>
      <c r="B283" s="8"/>
      <c r="C283" s="8"/>
      <c r="D283" s="8"/>
      <c r="E283" s="8"/>
      <c r="F283" s="8"/>
      <c r="G283" s="8"/>
      <c r="H283" s="8"/>
      <c r="I283" s="8"/>
      <c r="J283" s="8"/>
      <c r="K283" s="7"/>
      <c r="L283" s="7"/>
      <c r="M283" s="7"/>
      <c r="N283" s="7"/>
      <c r="O283" s="7"/>
      <c r="P283" s="7"/>
      <c r="Q283" s="7"/>
      <c r="R283" s="7"/>
      <c r="S283" s="7"/>
      <c r="T283" s="7"/>
      <c r="U283" s="7"/>
      <c r="V283" s="7"/>
      <c r="W283" s="7"/>
      <c r="X283" s="7"/>
      <c r="Y283" s="7"/>
      <c r="Z283" s="7"/>
    </row>
    <row r="284" spans="1:26" ht="12.75" customHeight="1">
      <c r="A284" s="7"/>
      <c r="B284" s="8"/>
      <c r="C284" s="8"/>
      <c r="D284" s="8"/>
      <c r="E284" s="8"/>
      <c r="F284" s="8"/>
      <c r="G284" s="8"/>
      <c r="H284" s="8"/>
      <c r="I284" s="8"/>
      <c r="J284" s="8"/>
      <c r="K284" s="7"/>
      <c r="L284" s="7"/>
      <c r="M284" s="7"/>
      <c r="N284" s="7"/>
      <c r="O284" s="7"/>
      <c r="P284" s="7"/>
      <c r="Q284" s="7"/>
      <c r="R284" s="7"/>
      <c r="S284" s="7"/>
      <c r="T284" s="7"/>
      <c r="U284" s="7"/>
      <c r="V284" s="7"/>
      <c r="W284" s="7"/>
      <c r="X284" s="7"/>
      <c r="Y284" s="7"/>
      <c r="Z284" s="7"/>
    </row>
    <row r="285" spans="1:26" ht="12.75" customHeight="1">
      <c r="A285" s="7"/>
      <c r="B285" s="8"/>
      <c r="C285" s="8"/>
      <c r="D285" s="8"/>
      <c r="E285" s="8"/>
      <c r="F285" s="8"/>
      <c r="G285" s="8"/>
      <c r="H285" s="8"/>
      <c r="I285" s="8"/>
      <c r="J285" s="8"/>
      <c r="K285" s="7"/>
      <c r="L285" s="7"/>
      <c r="M285" s="7"/>
      <c r="N285" s="7"/>
      <c r="O285" s="7"/>
      <c r="P285" s="7"/>
      <c r="Q285" s="7"/>
      <c r="R285" s="7"/>
      <c r="S285" s="7"/>
      <c r="T285" s="7"/>
      <c r="U285" s="7"/>
      <c r="V285" s="7"/>
      <c r="W285" s="7"/>
      <c r="X285" s="7"/>
      <c r="Y285" s="7"/>
      <c r="Z285" s="7"/>
    </row>
    <row r="286" spans="1:26" ht="12.75" customHeight="1">
      <c r="A286" s="7"/>
      <c r="B286" s="8"/>
      <c r="C286" s="8"/>
      <c r="D286" s="8"/>
      <c r="E286" s="8"/>
      <c r="F286" s="8"/>
      <c r="G286" s="8"/>
      <c r="H286" s="8"/>
      <c r="I286" s="8"/>
      <c r="J286" s="8"/>
      <c r="K286" s="7"/>
      <c r="L286" s="7"/>
      <c r="M286" s="7"/>
      <c r="N286" s="7"/>
      <c r="O286" s="7"/>
      <c r="P286" s="7"/>
      <c r="Q286" s="7"/>
      <c r="R286" s="7"/>
      <c r="S286" s="7"/>
      <c r="T286" s="7"/>
      <c r="U286" s="7"/>
      <c r="V286" s="7"/>
      <c r="W286" s="7"/>
      <c r="X286" s="7"/>
      <c r="Y286" s="7"/>
      <c r="Z286" s="7"/>
    </row>
    <row r="287" spans="1:26" ht="12.75" customHeight="1">
      <c r="A287" s="7"/>
      <c r="B287" s="8"/>
      <c r="C287" s="8"/>
      <c r="D287" s="8"/>
      <c r="E287" s="8"/>
      <c r="F287" s="8"/>
      <c r="G287" s="8"/>
      <c r="H287" s="8"/>
      <c r="I287" s="8"/>
      <c r="J287" s="8"/>
      <c r="K287" s="7"/>
      <c r="L287" s="7"/>
      <c r="M287" s="7"/>
      <c r="N287" s="7"/>
      <c r="O287" s="7"/>
      <c r="P287" s="7"/>
      <c r="Q287" s="7"/>
      <c r="R287" s="7"/>
      <c r="S287" s="7"/>
      <c r="T287" s="7"/>
      <c r="U287" s="7"/>
      <c r="V287" s="7"/>
      <c r="W287" s="7"/>
      <c r="X287" s="7"/>
      <c r="Y287" s="7"/>
      <c r="Z287" s="7"/>
    </row>
    <row r="288" spans="1:26" ht="12.75" customHeight="1">
      <c r="A288" s="7"/>
      <c r="B288" s="8"/>
      <c r="C288" s="8"/>
      <c r="D288" s="8"/>
      <c r="E288" s="8"/>
      <c r="F288" s="8"/>
      <c r="G288" s="8"/>
      <c r="H288" s="8"/>
      <c r="I288" s="8"/>
      <c r="J288" s="8"/>
      <c r="K288" s="7"/>
      <c r="L288" s="7"/>
      <c r="M288" s="7"/>
      <c r="N288" s="7"/>
      <c r="O288" s="7"/>
      <c r="P288" s="7"/>
      <c r="Q288" s="7"/>
      <c r="R288" s="7"/>
      <c r="S288" s="7"/>
      <c r="T288" s="7"/>
      <c r="U288" s="7"/>
      <c r="V288" s="7"/>
      <c r="W288" s="7"/>
      <c r="X288" s="7"/>
      <c r="Y288" s="7"/>
      <c r="Z288" s="7"/>
    </row>
    <row r="289" spans="1:26" ht="12.75" customHeight="1">
      <c r="A289" s="7"/>
      <c r="B289" s="8"/>
      <c r="C289" s="8"/>
      <c r="D289" s="8"/>
      <c r="E289" s="8"/>
      <c r="F289" s="8"/>
      <c r="G289" s="8"/>
      <c r="H289" s="8"/>
      <c r="I289" s="8"/>
      <c r="J289" s="8"/>
      <c r="K289" s="7"/>
      <c r="L289" s="7"/>
      <c r="M289" s="7"/>
      <c r="N289" s="7"/>
      <c r="O289" s="7"/>
      <c r="P289" s="7"/>
      <c r="Q289" s="7"/>
      <c r="R289" s="7"/>
      <c r="S289" s="7"/>
      <c r="T289" s="7"/>
      <c r="U289" s="7"/>
      <c r="V289" s="7"/>
      <c r="W289" s="7"/>
      <c r="X289" s="7"/>
      <c r="Y289" s="7"/>
      <c r="Z289" s="7"/>
    </row>
    <row r="290" spans="1:26" ht="12.75" customHeight="1">
      <c r="A290" s="7"/>
      <c r="B290" s="8"/>
      <c r="C290" s="8"/>
      <c r="D290" s="8"/>
      <c r="E290" s="8"/>
      <c r="F290" s="8"/>
      <c r="G290" s="8"/>
      <c r="H290" s="8"/>
      <c r="I290" s="8"/>
      <c r="J290" s="8"/>
      <c r="K290" s="7"/>
      <c r="L290" s="7"/>
      <c r="M290" s="7"/>
      <c r="N290" s="7"/>
      <c r="O290" s="7"/>
      <c r="P290" s="7"/>
      <c r="Q290" s="7"/>
      <c r="R290" s="7"/>
      <c r="S290" s="7"/>
      <c r="T290" s="7"/>
      <c r="U290" s="7"/>
      <c r="V290" s="7"/>
      <c r="W290" s="7"/>
      <c r="X290" s="7"/>
      <c r="Y290" s="7"/>
      <c r="Z290" s="7"/>
    </row>
    <row r="291" spans="1:26" ht="12.75" customHeight="1">
      <c r="A291" s="7"/>
      <c r="B291" s="8"/>
      <c r="C291" s="8"/>
      <c r="D291" s="8"/>
      <c r="E291" s="8"/>
      <c r="F291" s="8"/>
      <c r="G291" s="8"/>
      <c r="H291" s="8"/>
      <c r="I291" s="8"/>
      <c r="J291" s="8"/>
      <c r="K291" s="7"/>
      <c r="L291" s="7"/>
      <c r="M291" s="7"/>
      <c r="N291" s="7"/>
      <c r="O291" s="7"/>
      <c r="P291" s="7"/>
      <c r="Q291" s="7"/>
      <c r="R291" s="7"/>
      <c r="S291" s="7"/>
      <c r="T291" s="7"/>
      <c r="U291" s="7"/>
      <c r="V291" s="7"/>
      <c r="W291" s="7"/>
      <c r="X291" s="7"/>
      <c r="Y291" s="7"/>
      <c r="Z291" s="7"/>
    </row>
    <row r="292" spans="1:26" ht="12.75" customHeight="1">
      <c r="A292" s="7"/>
      <c r="B292" s="8"/>
      <c r="C292" s="8"/>
      <c r="D292" s="8"/>
      <c r="E292" s="8"/>
      <c r="F292" s="8"/>
      <c r="G292" s="8"/>
      <c r="H292" s="8"/>
      <c r="I292" s="8"/>
      <c r="J292" s="8"/>
      <c r="K292" s="7"/>
      <c r="L292" s="7"/>
      <c r="M292" s="7"/>
      <c r="N292" s="7"/>
      <c r="O292" s="7"/>
      <c r="P292" s="7"/>
      <c r="Q292" s="7"/>
      <c r="R292" s="7"/>
      <c r="S292" s="7"/>
      <c r="T292" s="7"/>
      <c r="U292" s="7"/>
      <c r="V292" s="7"/>
      <c r="W292" s="7"/>
      <c r="X292" s="7"/>
      <c r="Y292" s="7"/>
      <c r="Z292" s="7"/>
    </row>
    <row r="293" spans="1:26" ht="12.75" customHeight="1">
      <c r="A293" s="7"/>
      <c r="B293" s="8"/>
      <c r="C293" s="8"/>
      <c r="D293" s="8"/>
      <c r="E293" s="8"/>
      <c r="F293" s="8"/>
      <c r="G293" s="8"/>
      <c r="H293" s="8"/>
      <c r="I293" s="8"/>
      <c r="J293" s="8"/>
      <c r="K293" s="7"/>
      <c r="L293" s="7"/>
      <c r="M293" s="7"/>
      <c r="N293" s="7"/>
      <c r="O293" s="7"/>
      <c r="P293" s="7"/>
      <c r="Q293" s="7"/>
      <c r="R293" s="7"/>
      <c r="S293" s="7"/>
      <c r="T293" s="7"/>
      <c r="U293" s="7"/>
      <c r="V293" s="7"/>
      <c r="W293" s="7"/>
      <c r="X293" s="7"/>
      <c r="Y293" s="7"/>
      <c r="Z293" s="7"/>
    </row>
    <row r="294" spans="1:26" ht="12.75" customHeight="1">
      <c r="A294" s="7"/>
      <c r="B294" s="8"/>
      <c r="C294" s="8"/>
      <c r="D294" s="8"/>
      <c r="E294" s="8"/>
      <c r="F294" s="8"/>
      <c r="G294" s="8"/>
      <c r="H294" s="8"/>
      <c r="I294" s="8"/>
      <c r="J294" s="8"/>
      <c r="K294" s="7"/>
      <c r="L294" s="7"/>
      <c r="M294" s="7"/>
      <c r="N294" s="7"/>
      <c r="O294" s="7"/>
      <c r="P294" s="7"/>
      <c r="Q294" s="7"/>
      <c r="R294" s="7"/>
      <c r="S294" s="7"/>
      <c r="T294" s="7"/>
      <c r="U294" s="7"/>
      <c r="V294" s="7"/>
      <c r="W294" s="7"/>
      <c r="X294" s="7"/>
      <c r="Y294" s="7"/>
      <c r="Z294" s="7"/>
    </row>
    <row r="295" spans="1:26" ht="12.75" customHeight="1">
      <c r="A295" s="7"/>
      <c r="B295" s="8"/>
      <c r="C295" s="8"/>
      <c r="D295" s="8"/>
      <c r="E295" s="8"/>
      <c r="F295" s="8"/>
      <c r="G295" s="8"/>
      <c r="H295" s="8"/>
      <c r="I295" s="8"/>
      <c r="J295" s="8"/>
      <c r="K295" s="7"/>
      <c r="L295" s="7"/>
      <c r="M295" s="7"/>
      <c r="N295" s="7"/>
      <c r="O295" s="7"/>
      <c r="P295" s="7"/>
      <c r="Q295" s="7"/>
      <c r="R295" s="7"/>
      <c r="S295" s="7"/>
      <c r="T295" s="7"/>
      <c r="U295" s="7"/>
      <c r="V295" s="7"/>
      <c r="W295" s="7"/>
      <c r="X295" s="7"/>
      <c r="Y295" s="7"/>
      <c r="Z295" s="7"/>
    </row>
    <row r="296" spans="1:26" ht="12.75" customHeight="1">
      <c r="A296" s="7"/>
      <c r="B296" s="8"/>
      <c r="C296" s="8"/>
      <c r="D296" s="8"/>
      <c r="E296" s="8"/>
      <c r="F296" s="8"/>
      <c r="G296" s="8"/>
      <c r="H296" s="8"/>
      <c r="I296" s="8"/>
      <c r="J296" s="8"/>
      <c r="K296" s="7"/>
      <c r="L296" s="7"/>
      <c r="M296" s="7"/>
      <c r="N296" s="7"/>
      <c r="O296" s="7"/>
      <c r="P296" s="7"/>
      <c r="Q296" s="7"/>
      <c r="R296" s="7"/>
      <c r="S296" s="7"/>
      <c r="T296" s="7"/>
      <c r="U296" s="7"/>
      <c r="V296" s="7"/>
      <c r="W296" s="7"/>
      <c r="X296" s="7"/>
      <c r="Y296" s="7"/>
      <c r="Z296" s="7"/>
    </row>
    <row r="297" spans="1:26" ht="12.75" customHeight="1">
      <c r="A297" s="7"/>
      <c r="B297" s="8"/>
      <c r="C297" s="8"/>
      <c r="D297" s="8"/>
      <c r="E297" s="8"/>
      <c r="F297" s="8"/>
      <c r="G297" s="8"/>
      <c r="H297" s="8"/>
      <c r="I297" s="8"/>
      <c r="J297" s="8"/>
      <c r="K297" s="7"/>
      <c r="L297" s="7"/>
      <c r="M297" s="7"/>
      <c r="N297" s="7"/>
      <c r="O297" s="7"/>
      <c r="P297" s="7"/>
      <c r="Q297" s="7"/>
      <c r="R297" s="7"/>
      <c r="S297" s="7"/>
      <c r="T297" s="7"/>
      <c r="U297" s="7"/>
      <c r="V297" s="7"/>
      <c r="W297" s="7"/>
      <c r="X297" s="7"/>
      <c r="Y297" s="7"/>
      <c r="Z297" s="7"/>
    </row>
    <row r="298" spans="1:26" ht="12.75" customHeight="1">
      <c r="A298" s="7"/>
      <c r="B298" s="8"/>
      <c r="C298" s="8"/>
      <c r="D298" s="8"/>
      <c r="E298" s="8"/>
      <c r="F298" s="8"/>
      <c r="G298" s="8"/>
      <c r="H298" s="8"/>
      <c r="I298" s="8"/>
      <c r="J298" s="8"/>
      <c r="K298" s="7"/>
      <c r="L298" s="7"/>
      <c r="M298" s="7"/>
      <c r="N298" s="7"/>
      <c r="O298" s="7"/>
      <c r="P298" s="7"/>
      <c r="Q298" s="7"/>
      <c r="R298" s="7"/>
      <c r="S298" s="7"/>
      <c r="T298" s="7"/>
      <c r="U298" s="7"/>
      <c r="V298" s="7"/>
      <c r="W298" s="7"/>
      <c r="X298" s="7"/>
      <c r="Y298" s="7"/>
      <c r="Z298" s="7"/>
    </row>
    <row r="299" spans="1:26" ht="12.75" customHeight="1">
      <c r="A299" s="7"/>
      <c r="B299" s="8"/>
      <c r="C299" s="8"/>
      <c r="D299" s="8"/>
      <c r="E299" s="8"/>
      <c r="F299" s="8"/>
      <c r="G299" s="8"/>
      <c r="H299" s="8"/>
      <c r="I299" s="8"/>
      <c r="J299" s="8"/>
      <c r="K299" s="7"/>
      <c r="L299" s="7"/>
      <c r="M299" s="7"/>
      <c r="N299" s="7"/>
      <c r="O299" s="7"/>
      <c r="P299" s="7"/>
      <c r="Q299" s="7"/>
      <c r="R299" s="7"/>
      <c r="S299" s="7"/>
      <c r="T299" s="7"/>
      <c r="U299" s="7"/>
      <c r="V299" s="7"/>
      <c r="W299" s="7"/>
      <c r="X299" s="7"/>
      <c r="Y299" s="7"/>
      <c r="Z299" s="7"/>
    </row>
    <row r="300" spans="1:26" ht="12.75" customHeight="1">
      <c r="A300" s="7"/>
      <c r="B300" s="8"/>
      <c r="C300" s="8"/>
      <c r="D300" s="8"/>
      <c r="E300" s="8"/>
      <c r="F300" s="8"/>
      <c r="G300" s="8"/>
      <c r="H300" s="8"/>
      <c r="I300" s="8"/>
      <c r="J300" s="8"/>
      <c r="K300" s="7"/>
      <c r="L300" s="7"/>
      <c r="M300" s="7"/>
      <c r="N300" s="7"/>
      <c r="O300" s="7"/>
      <c r="P300" s="7"/>
      <c r="Q300" s="7"/>
      <c r="R300" s="7"/>
      <c r="S300" s="7"/>
      <c r="T300" s="7"/>
      <c r="U300" s="7"/>
      <c r="V300" s="7"/>
      <c r="W300" s="7"/>
      <c r="X300" s="7"/>
      <c r="Y300" s="7"/>
      <c r="Z300" s="7"/>
    </row>
    <row r="301" spans="1:26" ht="12.75" customHeight="1">
      <c r="A301" s="7"/>
      <c r="B301" s="8"/>
      <c r="C301" s="8"/>
      <c r="D301" s="8"/>
      <c r="E301" s="8"/>
      <c r="F301" s="8"/>
      <c r="G301" s="8"/>
      <c r="H301" s="8"/>
      <c r="I301" s="8"/>
      <c r="J301" s="8"/>
      <c r="K301" s="7"/>
      <c r="L301" s="7"/>
      <c r="M301" s="7"/>
      <c r="N301" s="7"/>
      <c r="O301" s="7"/>
      <c r="P301" s="7"/>
      <c r="Q301" s="7"/>
      <c r="R301" s="7"/>
      <c r="S301" s="7"/>
      <c r="T301" s="7"/>
      <c r="U301" s="7"/>
      <c r="V301" s="7"/>
      <c r="W301" s="7"/>
      <c r="X301" s="7"/>
      <c r="Y301" s="7"/>
      <c r="Z301" s="7"/>
    </row>
    <row r="302" spans="1:26" ht="12.75" customHeight="1">
      <c r="A302" s="7"/>
      <c r="B302" s="8"/>
      <c r="C302" s="8"/>
      <c r="D302" s="8"/>
      <c r="E302" s="8"/>
      <c r="F302" s="8"/>
      <c r="G302" s="8"/>
      <c r="H302" s="8"/>
      <c r="I302" s="8"/>
      <c r="J302" s="8"/>
      <c r="K302" s="7"/>
      <c r="L302" s="7"/>
      <c r="M302" s="7"/>
      <c r="N302" s="7"/>
      <c r="O302" s="7"/>
      <c r="P302" s="7"/>
      <c r="Q302" s="7"/>
      <c r="R302" s="7"/>
      <c r="S302" s="7"/>
      <c r="T302" s="7"/>
      <c r="U302" s="7"/>
      <c r="V302" s="7"/>
      <c r="W302" s="7"/>
      <c r="X302" s="7"/>
      <c r="Y302" s="7"/>
      <c r="Z302" s="7"/>
    </row>
    <row r="303" spans="1:26" ht="12.75" customHeight="1">
      <c r="A303" s="7"/>
      <c r="B303" s="8"/>
      <c r="C303" s="8"/>
      <c r="D303" s="8"/>
      <c r="E303" s="8"/>
      <c r="F303" s="8"/>
      <c r="G303" s="8"/>
      <c r="H303" s="8"/>
      <c r="I303" s="8"/>
      <c r="J303" s="8"/>
      <c r="K303" s="7"/>
      <c r="L303" s="7"/>
      <c r="M303" s="7"/>
      <c r="N303" s="7"/>
      <c r="O303" s="7"/>
      <c r="P303" s="7"/>
      <c r="Q303" s="7"/>
      <c r="R303" s="7"/>
      <c r="S303" s="7"/>
      <c r="T303" s="7"/>
      <c r="U303" s="7"/>
      <c r="V303" s="7"/>
      <c r="W303" s="7"/>
      <c r="X303" s="7"/>
      <c r="Y303" s="7"/>
      <c r="Z303" s="7"/>
    </row>
    <row r="304" spans="1:26" ht="12.75" customHeight="1">
      <c r="A304" s="7"/>
      <c r="B304" s="8"/>
      <c r="C304" s="8"/>
      <c r="D304" s="8"/>
      <c r="E304" s="8"/>
      <c r="F304" s="8"/>
      <c r="G304" s="8"/>
      <c r="H304" s="8"/>
      <c r="I304" s="8"/>
      <c r="J304" s="8"/>
      <c r="K304" s="7"/>
      <c r="L304" s="7"/>
      <c r="M304" s="7"/>
      <c r="N304" s="7"/>
      <c r="O304" s="7"/>
      <c r="P304" s="7"/>
      <c r="Q304" s="7"/>
      <c r="R304" s="7"/>
      <c r="S304" s="7"/>
      <c r="T304" s="7"/>
      <c r="U304" s="7"/>
      <c r="V304" s="7"/>
      <c r="W304" s="7"/>
      <c r="X304" s="7"/>
      <c r="Y304" s="7"/>
      <c r="Z304" s="7"/>
    </row>
    <row r="305" spans="1:26" ht="12.75" customHeight="1">
      <c r="A305" s="7"/>
      <c r="B305" s="8"/>
      <c r="C305" s="8"/>
      <c r="D305" s="8"/>
      <c r="E305" s="8"/>
      <c r="F305" s="8"/>
      <c r="G305" s="8"/>
      <c r="H305" s="8"/>
      <c r="I305" s="8"/>
      <c r="J305" s="8"/>
      <c r="K305" s="7"/>
      <c r="L305" s="7"/>
      <c r="M305" s="7"/>
      <c r="N305" s="7"/>
      <c r="O305" s="7"/>
      <c r="P305" s="7"/>
      <c r="Q305" s="7"/>
      <c r="R305" s="7"/>
      <c r="S305" s="7"/>
      <c r="T305" s="7"/>
      <c r="U305" s="7"/>
      <c r="V305" s="7"/>
      <c r="W305" s="7"/>
      <c r="X305" s="7"/>
      <c r="Y305" s="7"/>
      <c r="Z305" s="7"/>
    </row>
    <row r="306" spans="1:26" ht="12.75" customHeight="1">
      <c r="A306" s="7"/>
      <c r="B306" s="8"/>
      <c r="C306" s="8"/>
      <c r="D306" s="8"/>
      <c r="E306" s="8"/>
      <c r="F306" s="8"/>
      <c r="G306" s="8"/>
      <c r="H306" s="8"/>
      <c r="I306" s="8"/>
      <c r="J306" s="8"/>
      <c r="K306" s="7"/>
      <c r="L306" s="7"/>
      <c r="M306" s="7"/>
      <c r="N306" s="7"/>
      <c r="O306" s="7"/>
      <c r="P306" s="7"/>
      <c r="Q306" s="7"/>
      <c r="R306" s="7"/>
      <c r="S306" s="7"/>
      <c r="T306" s="7"/>
      <c r="U306" s="7"/>
      <c r="V306" s="7"/>
      <c r="W306" s="7"/>
      <c r="X306" s="7"/>
      <c r="Y306" s="7"/>
      <c r="Z306" s="7"/>
    </row>
    <row r="307" spans="1:26" ht="12.75" customHeight="1">
      <c r="A307" s="7"/>
      <c r="B307" s="8"/>
      <c r="C307" s="8"/>
      <c r="D307" s="8"/>
      <c r="E307" s="8"/>
      <c r="F307" s="8"/>
      <c r="G307" s="8"/>
      <c r="H307" s="8"/>
      <c r="I307" s="8"/>
      <c r="J307" s="8"/>
      <c r="K307" s="7"/>
      <c r="L307" s="7"/>
      <c r="M307" s="7"/>
      <c r="N307" s="7"/>
      <c r="O307" s="7"/>
      <c r="P307" s="7"/>
      <c r="Q307" s="7"/>
      <c r="R307" s="7"/>
      <c r="S307" s="7"/>
      <c r="T307" s="7"/>
      <c r="U307" s="7"/>
      <c r="V307" s="7"/>
      <c r="W307" s="7"/>
      <c r="X307" s="7"/>
      <c r="Y307" s="7"/>
      <c r="Z307" s="7"/>
    </row>
    <row r="308" spans="1:26" ht="12.75" customHeight="1">
      <c r="A308" s="7"/>
      <c r="B308" s="8"/>
      <c r="C308" s="8"/>
      <c r="D308" s="8"/>
      <c r="E308" s="8"/>
      <c r="F308" s="8"/>
      <c r="G308" s="8"/>
      <c r="H308" s="8"/>
      <c r="I308" s="8"/>
      <c r="J308" s="8"/>
      <c r="K308" s="7"/>
      <c r="L308" s="7"/>
      <c r="M308" s="7"/>
      <c r="N308" s="7"/>
      <c r="O308" s="7"/>
      <c r="P308" s="7"/>
      <c r="Q308" s="7"/>
      <c r="R308" s="7"/>
      <c r="S308" s="7"/>
      <c r="T308" s="7"/>
      <c r="U308" s="7"/>
      <c r="V308" s="7"/>
      <c r="W308" s="7"/>
      <c r="X308" s="7"/>
      <c r="Y308" s="7"/>
      <c r="Z308" s="7"/>
    </row>
    <row r="309" spans="1:26" ht="12.75" customHeight="1">
      <c r="A309" s="7"/>
      <c r="B309" s="8"/>
      <c r="C309" s="8"/>
      <c r="D309" s="8"/>
      <c r="E309" s="8"/>
      <c r="F309" s="8"/>
      <c r="G309" s="8"/>
      <c r="H309" s="8"/>
      <c r="I309" s="8"/>
      <c r="J309" s="8"/>
      <c r="K309" s="7"/>
      <c r="L309" s="7"/>
      <c r="M309" s="7"/>
      <c r="N309" s="7"/>
      <c r="O309" s="7"/>
      <c r="P309" s="7"/>
      <c r="Q309" s="7"/>
      <c r="R309" s="7"/>
      <c r="S309" s="7"/>
      <c r="T309" s="7"/>
      <c r="U309" s="7"/>
      <c r="V309" s="7"/>
      <c r="W309" s="7"/>
      <c r="X309" s="7"/>
      <c r="Y309" s="7"/>
      <c r="Z309" s="7"/>
    </row>
    <row r="310" spans="1:26" ht="12.75" customHeight="1">
      <c r="A310" s="7"/>
      <c r="B310" s="8"/>
      <c r="C310" s="8"/>
      <c r="D310" s="8"/>
      <c r="E310" s="8"/>
      <c r="F310" s="8"/>
      <c r="G310" s="8"/>
      <c r="H310" s="8"/>
      <c r="I310" s="8"/>
      <c r="J310" s="8"/>
      <c r="K310" s="7"/>
      <c r="L310" s="7"/>
      <c r="M310" s="7"/>
      <c r="N310" s="7"/>
      <c r="O310" s="7"/>
      <c r="P310" s="7"/>
      <c r="Q310" s="7"/>
      <c r="R310" s="7"/>
      <c r="S310" s="7"/>
      <c r="T310" s="7"/>
      <c r="U310" s="7"/>
      <c r="V310" s="7"/>
      <c r="W310" s="7"/>
      <c r="X310" s="7"/>
      <c r="Y310" s="7"/>
      <c r="Z310" s="7"/>
    </row>
    <row r="311" spans="1:26" ht="12.75" customHeight="1">
      <c r="A311" s="7"/>
      <c r="B311" s="8"/>
      <c r="C311" s="8"/>
      <c r="D311" s="8"/>
      <c r="E311" s="8"/>
      <c r="F311" s="8"/>
      <c r="G311" s="8"/>
      <c r="H311" s="8"/>
      <c r="I311" s="8"/>
      <c r="J311" s="8"/>
      <c r="K311" s="7"/>
      <c r="L311" s="7"/>
      <c r="M311" s="7"/>
      <c r="N311" s="7"/>
      <c r="O311" s="7"/>
      <c r="P311" s="7"/>
      <c r="Q311" s="7"/>
      <c r="R311" s="7"/>
      <c r="S311" s="7"/>
      <c r="T311" s="7"/>
      <c r="U311" s="7"/>
      <c r="V311" s="7"/>
      <c r="W311" s="7"/>
      <c r="X311" s="7"/>
      <c r="Y311" s="7"/>
      <c r="Z311" s="7"/>
    </row>
    <row r="312" spans="1:26" ht="12.75" customHeight="1">
      <c r="A312" s="7"/>
      <c r="B312" s="8"/>
      <c r="C312" s="8"/>
      <c r="D312" s="8"/>
      <c r="E312" s="8"/>
      <c r="F312" s="8"/>
      <c r="G312" s="8"/>
      <c r="H312" s="8"/>
      <c r="I312" s="8"/>
      <c r="J312" s="8"/>
      <c r="K312" s="7"/>
      <c r="L312" s="7"/>
      <c r="M312" s="7"/>
      <c r="N312" s="7"/>
      <c r="O312" s="7"/>
      <c r="P312" s="7"/>
      <c r="Q312" s="7"/>
      <c r="R312" s="7"/>
      <c r="S312" s="7"/>
      <c r="T312" s="7"/>
      <c r="U312" s="7"/>
      <c r="V312" s="7"/>
      <c r="W312" s="7"/>
      <c r="X312" s="7"/>
      <c r="Y312" s="7"/>
      <c r="Z312" s="7"/>
    </row>
    <row r="313" spans="1:26" ht="12.75" customHeight="1">
      <c r="A313" s="7"/>
      <c r="B313" s="8"/>
      <c r="C313" s="8"/>
      <c r="D313" s="8"/>
      <c r="E313" s="8"/>
      <c r="F313" s="8"/>
      <c r="G313" s="8"/>
      <c r="H313" s="8"/>
      <c r="I313" s="8"/>
      <c r="J313" s="8"/>
      <c r="K313" s="7"/>
      <c r="L313" s="7"/>
      <c r="M313" s="7"/>
      <c r="N313" s="7"/>
      <c r="O313" s="7"/>
      <c r="P313" s="7"/>
      <c r="Q313" s="7"/>
      <c r="R313" s="7"/>
      <c r="S313" s="7"/>
      <c r="T313" s="7"/>
      <c r="U313" s="7"/>
      <c r="V313" s="7"/>
      <c r="W313" s="7"/>
      <c r="X313" s="7"/>
      <c r="Y313" s="7"/>
      <c r="Z313" s="7"/>
    </row>
    <row r="314" spans="1:26" ht="12.75" customHeight="1">
      <c r="A314" s="7"/>
      <c r="B314" s="8"/>
      <c r="C314" s="8"/>
      <c r="D314" s="8"/>
      <c r="E314" s="8"/>
      <c r="F314" s="8"/>
      <c r="G314" s="8"/>
      <c r="H314" s="8"/>
      <c r="I314" s="8"/>
      <c r="J314" s="8"/>
      <c r="K314" s="7"/>
      <c r="L314" s="7"/>
      <c r="M314" s="7"/>
      <c r="N314" s="7"/>
      <c r="O314" s="7"/>
      <c r="P314" s="7"/>
      <c r="Q314" s="7"/>
      <c r="R314" s="7"/>
      <c r="S314" s="7"/>
      <c r="T314" s="7"/>
      <c r="U314" s="7"/>
      <c r="V314" s="7"/>
      <c r="W314" s="7"/>
      <c r="X314" s="7"/>
      <c r="Y314" s="7"/>
      <c r="Z314" s="7"/>
    </row>
    <row r="315" spans="1:26" ht="12.75" customHeight="1">
      <c r="A315" s="7"/>
      <c r="B315" s="8"/>
      <c r="C315" s="8"/>
      <c r="D315" s="8"/>
      <c r="E315" s="8"/>
      <c r="F315" s="8"/>
      <c r="G315" s="8"/>
      <c r="H315" s="8"/>
      <c r="I315" s="8"/>
      <c r="J315" s="8"/>
      <c r="K315" s="7"/>
      <c r="L315" s="7"/>
      <c r="M315" s="7"/>
      <c r="N315" s="7"/>
      <c r="O315" s="7"/>
      <c r="P315" s="7"/>
      <c r="Q315" s="7"/>
      <c r="R315" s="7"/>
      <c r="S315" s="7"/>
      <c r="T315" s="7"/>
      <c r="U315" s="7"/>
      <c r="V315" s="7"/>
      <c r="W315" s="7"/>
      <c r="X315" s="7"/>
      <c r="Y315" s="7"/>
      <c r="Z315" s="7"/>
    </row>
    <row r="316" spans="1:26" ht="12.75" customHeight="1">
      <c r="A316" s="7"/>
      <c r="B316" s="8"/>
      <c r="C316" s="8"/>
      <c r="D316" s="8"/>
      <c r="E316" s="8"/>
      <c r="F316" s="8"/>
      <c r="G316" s="8"/>
      <c r="H316" s="8"/>
      <c r="I316" s="8"/>
      <c r="J316" s="8"/>
      <c r="K316" s="7"/>
      <c r="L316" s="7"/>
      <c r="M316" s="7"/>
      <c r="N316" s="7"/>
      <c r="O316" s="7"/>
      <c r="P316" s="7"/>
      <c r="Q316" s="7"/>
      <c r="R316" s="7"/>
      <c r="S316" s="7"/>
      <c r="T316" s="7"/>
      <c r="U316" s="7"/>
      <c r="V316" s="7"/>
      <c r="W316" s="7"/>
      <c r="X316" s="7"/>
      <c r="Y316" s="7"/>
      <c r="Z316" s="7"/>
    </row>
    <row r="317" spans="1:26" ht="12.75" customHeight="1">
      <c r="A317" s="7"/>
      <c r="B317" s="8"/>
      <c r="C317" s="8"/>
      <c r="D317" s="8"/>
      <c r="E317" s="8"/>
      <c r="F317" s="8"/>
      <c r="G317" s="8"/>
      <c r="H317" s="8"/>
      <c r="I317" s="8"/>
      <c r="J317" s="8"/>
      <c r="K317" s="7"/>
      <c r="L317" s="7"/>
      <c r="M317" s="7"/>
      <c r="N317" s="7"/>
      <c r="O317" s="7"/>
      <c r="P317" s="7"/>
      <c r="Q317" s="7"/>
      <c r="R317" s="7"/>
      <c r="S317" s="7"/>
      <c r="T317" s="7"/>
      <c r="U317" s="7"/>
      <c r="V317" s="7"/>
      <c r="W317" s="7"/>
      <c r="X317" s="7"/>
      <c r="Y317" s="7"/>
      <c r="Z317" s="7"/>
    </row>
    <row r="318" spans="1:26" ht="12.75" customHeight="1">
      <c r="A318" s="7"/>
      <c r="B318" s="8"/>
      <c r="C318" s="8"/>
      <c r="D318" s="8"/>
      <c r="E318" s="8"/>
      <c r="F318" s="8"/>
      <c r="G318" s="8"/>
      <c r="H318" s="8"/>
      <c r="I318" s="8"/>
      <c r="J318" s="8"/>
      <c r="K318" s="7"/>
      <c r="L318" s="7"/>
      <c r="M318" s="7"/>
      <c r="N318" s="7"/>
      <c r="O318" s="7"/>
      <c r="P318" s="7"/>
      <c r="Q318" s="7"/>
      <c r="R318" s="7"/>
      <c r="S318" s="7"/>
      <c r="T318" s="7"/>
      <c r="U318" s="7"/>
      <c r="V318" s="7"/>
      <c r="W318" s="7"/>
      <c r="X318" s="7"/>
      <c r="Y318" s="7"/>
      <c r="Z318" s="7"/>
    </row>
    <row r="319" spans="1:26" ht="12.75" customHeight="1">
      <c r="A319" s="7"/>
      <c r="B319" s="8"/>
      <c r="C319" s="8"/>
      <c r="D319" s="8"/>
      <c r="E319" s="8"/>
      <c r="F319" s="8"/>
      <c r="G319" s="8"/>
      <c r="H319" s="8"/>
      <c r="I319" s="8"/>
      <c r="J319" s="8"/>
      <c r="K319" s="7"/>
      <c r="L319" s="7"/>
      <c r="M319" s="7"/>
      <c r="N319" s="7"/>
      <c r="O319" s="7"/>
      <c r="P319" s="7"/>
      <c r="Q319" s="7"/>
      <c r="R319" s="7"/>
      <c r="S319" s="7"/>
      <c r="T319" s="7"/>
      <c r="U319" s="7"/>
      <c r="V319" s="7"/>
      <c r="W319" s="7"/>
      <c r="X319" s="7"/>
      <c r="Y319" s="7"/>
      <c r="Z319" s="7"/>
    </row>
    <row r="320" spans="1:26" ht="12.75" customHeight="1">
      <c r="A320" s="7"/>
      <c r="B320" s="8"/>
      <c r="C320" s="8"/>
      <c r="D320" s="8"/>
      <c r="E320" s="8"/>
      <c r="F320" s="8"/>
      <c r="G320" s="8"/>
      <c r="H320" s="8"/>
      <c r="I320" s="8"/>
      <c r="J320" s="8"/>
      <c r="K320" s="7"/>
      <c r="L320" s="7"/>
      <c r="M320" s="7"/>
      <c r="N320" s="7"/>
      <c r="O320" s="7"/>
      <c r="P320" s="7"/>
      <c r="Q320" s="7"/>
      <c r="R320" s="7"/>
      <c r="S320" s="7"/>
      <c r="T320" s="7"/>
      <c r="U320" s="7"/>
      <c r="V320" s="7"/>
      <c r="W320" s="7"/>
      <c r="X320" s="7"/>
      <c r="Y320" s="7"/>
      <c r="Z320" s="7"/>
    </row>
    <row r="321" spans="1:26" ht="12.75" customHeight="1">
      <c r="A321" s="7"/>
      <c r="B321" s="8"/>
      <c r="C321" s="8"/>
      <c r="D321" s="8"/>
      <c r="E321" s="8"/>
      <c r="F321" s="8"/>
      <c r="G321" s="8"/>
      <c r="H321" s="8"/>
      <c r="I321" s="8"/>
      <c r="J321" s="8"/>
      <c r="K321" s="7"/>
      <c r="L321" s="7"/>
      <c r="M321" s="7"/>
      <c r="N321" s="7"/>
      <c r="O321" s="7"/>
      <c r="P321" s="7"/>
      <c r="Q321" s="7"/>
      <c r="R321" s="7"/>
      <c r="S321" s="7"/>
      <c r="T321" s="7"/>
      <c r="U321" s="7"/>
      <c r="V321" s="7"/>
      <c r="W321" s="7"/>
      <c r="X321" s="7"/>
      <c r="Y321" s="7"/>
      <c r="Z321" s="7"/>
    </row>
    <row r="322" spans="1:26" ht="12.75" customHeight="1">
      <c r="A322" s="7"/>
      <c r="B322" s="8"/>
      <c r="C322" s="8"/>
      <c r="D322" s="8"/>
      <c r="E322" s="8"/>
      <c r="F322" s="8"/>
      <c r="G322" s="8"/>
      <c r="H322" s="8"/>
      <c r="I322" s="8"/>
      <c r="J322" s="8"/>
      <c r="K322" s="7"/>
      <c r="L322" s="7"/>
      <c r="M322" s="7"/>
      <c r="N322" s="7"/>
      <c r="O322" s="7"/>
      <c r="P322" s="7"/>
      <c r="Q322" s="7"/>
      <c r="R322" s="7"/>
      <c r="S322" s="7"/>
      <c r="T322" s="7"/>
      <c r="U322" s="7"/>
      <c r="V322" s="7"/>
      <c r="W322" s="7"/>
      <c r="X322" s="7"/>
      <c r="Y322" s="7"/>
      <c r="Z322" s="7"/>
    </row>
    <row r="323" spans="1:26" ht="12.75" customHeight="1">
      <c r="A323" s="7"/>
      <c r="B323" s="8"/>
      <c r="C323" s="8"/>
      <c r="D323" s="8"/>
      <c r="E323" s="8"/>
      <c r="F323" s="8"/>
      <c r="G323" s="8"/>
      <c r="H323" s="8"/>
      <c r="I323" s="8"/>
      <c r="J323" s="8"/>
      <c r="K323" s="7"/>
      <c r="L323" s="7"/>
      <c r="M323" s="7"/>
      <c r="N323" s="7"/>
      <c r="O323" s="7"/>
      <c r="P323" s="7"/>
      <c r="Q323" s="7"/>
      <c r="R323" s="7"/>
      <c r="S323" s="7"/>
      <c r="T323" s="7"/>
      <c r="U323" s="7"/>
      <c r="V323" s="7"/>
      <c r="W323" s="7"/>
      <c r="X323" s="7"/>
      <c r="Y323" s="7"/>
      <c r="Z323" s="7"/>
    </row>
    <row r="324" spans="1:26" ht="12.75" customHeight="1">
      <c r="A324" s="7"/>
      <c r="B324" s="8"/>
      <c r="C324" s="8"/>
      <c r="D324" s="8"/>
      <c r="E324" s="8"/>
      <c r="F324" s="8"/>
      <c r="G324" s="8"/>
      <c r="H324" s="8"/>
      <c r="I324" s="8"/>
      <c r="J324" s="8"/>
      <c r="K324" s="7"/>
      <c r="L324" s="7"/>
      <c r="M324" s="7"/>
      <c r="N324" s="7"/>
      <c r="O324" s="7"/>
      <c r="P324" s="7"/>
      <c r="Q324" s="7"/>
      <c r="R324" s="7"/>
      <c r="S324" s="7"/>
      <c r="T324" s="7"/>
      <c r="U324" s="7"/>
      <c r="V324" s="7"/>
      <c r="W324" s="7"/>
      <c r="X324" s="7"/>
      <c r="Y324" s="7"/>
      <c r="Z324" s="7"/>
    </row>
    <row r="325" spans="1:26" ht="12.75" customHeight="1">
      <c r="A325" s="7"/>
      <c r="B325" s="8"/>
      <c r="C325" s="8"/>
      <c r="D325" s="8"/>
      <c r="E325" s="8"/>
      <c r="F325" s="8"/>
      <c r="G325" s="8"/>
      <c r="H325" s="8"/>
      <c r="I325" s="8"/>
      <c r="J325" s="8"/>
      <c r="K325" s="7"/>
      <c r="L325" s="7"/>
      <c r="M325" s="7"/>
      <c r="N325" s="7"/>
      <c r="O325" s="7"/>
      <c r="P325" s="7"/>
      <c r="Q325" s="7"/>
      <c r="R325" s="7"/>
      <c r="S325" s="7"/>
      <c r="T325" s="7"/>
      <c r="U325" s="7"/>
      <c r="V325" s="7"/>
      <c r="W325" s="7"/>
      <c r="X325" s="7"/>
      <c r="Y325" s="7"/>
      <c r="Z325" s="7"/>
    </row>
    <row r="326" spans="1:26" ht="12.75" customHeight="1">
      <c r="A326" s="7"/>
      <c r="B326" s="8"/>
      <c r="C326" s="8"/>
      <c r="D326" s="8"/>
      <c r="E326" s="8"/>
      <c r="F326" s="8"/>
      <c r="G326" s="8"/>
      <c r="H326" s="8"/>
      <c r="I326" s="8"/>
      <c r="J326" s="8"/>
      <c r="K326" s="7"/>
      <c r="L326" s="7"/>
      <c r="M326" s="7"/>
      <c r="N326" s="7"/>
      <c r="O326" s="7"/>
      <c r="P326" s="7"/>
      <c r="Q326" s="7"/>
      <c r="R326" s="7"/>
      <c r="S326" s="7"/>
      <c r="T326" s="7"/>
      <c r="U326" s="7"/>
      <c r="V326" s="7"/>
      <c r="W326" s="7"/>
      <c r="X326" s="7"/>
      <c r="Y326" s="7"/>
      <c r="Z326" s="7"/>
    </row>
    <row r="327" spans="1:26" ht="12.75" customHeight="1">
      <c r="A327" s="7"/>
      <c r="B327" s="8"/>
      <c r="C327" s="8"/>
      <c r="D327" s="8"/>
      <c r="E327" s="8"/>
      <c r="F327" s="8"/>
      <c r="G327" s="8"/>
      <c r="H327" s="8"/>
      <c r="I327" s="8"/>
      <c r="J327" s="8"/>
      <c r="K327" s="7"/>
      <c r="L327" s="7"/>
      <c r="M327" s="7"/>
      <c r="N327" s="7"/>
      <c r="O327" s="7"/>
      <c r="P327" s="7"/>
      <c r="Q327" s="7"/>
      <c r="R327" s="7"/>
      <c r="S327" s="7"/>
      <c r="T327" s="7"/>
      <c r="U327" s="7"/>
      <c r="V327" s="7"/>
      <c r="W327" s="7"/>
      <c r="X327" s="7"/>
      <c r="Y327" s="7"/>
      <c r="Z327" s="7"/>
    </row>
    <row r="328" spans="1:26" ht="12.75" customHeight="1">
      <c r="A328" s="7"/>
      <c r="B328" s="8"/>
      <c r="C328" s="8"/>
      <c r="D328" s="8"/>
      <c r="E328" s="8"/>
      <c r="F328" s="8"/>
      <c r="G328" s="8"/>
      <c r="H328" s="8"/>
      <c r="I328" s="8"/>
      <c r="J328" s="8"/>
      <c r="K328" s="7"/>
      <c r="L328" s="7"/>
      <c r="M328" s="7"/>
      <c r="N328" s="7"/>
      <c r="O328" s="7"/>
      <c r="P328" s="7"/>
      <c r="Q328" s="7"/>
      <c r="R328" s="7"/>
      <c r="S328" s="7"/>
      <c r="T328" s="7"/>
      <c r="U328" s="7"/>
      <c r="V328" s="7"/>
      <c r="W328" s="7"/>
      <c r="X328" s="7"/>
      <c r="Y328" s="7"/>
      <c r="Z328" s="7"/>
    </row>
    <row r="329" spans="1:26" ht="12.75" customHeight="1">
      <c r="A329" s="7"/>
      <c r="B329" s="8"/>
      <c r="C329" s="8"/>
      <c r="D329" s="8"/>
      <c r="E329" s="8"/>
      <c r="F329" s="8"/>
      <c r="G329" s="8"/>
      <c r="H329" s="8"/>
      <c r="I329" s="8"/>
      <c r="J329" s="8"/>
      <c r="K329" s="7"/>
      <c r="L329" s="7"/>
      <c r="M329" s="7"/>
      <c r="N329" s="7"/>
      <c r="O329" s="7"/>
      <c r="P329" s="7"/>
      <c r="Q329" s="7"/>
      <c r="R329" s="7"/>
      <c r="S329" s="7"/>
      <c r="T329" s="7"/>
      <c r="U329" s="7"/>
      <c r="V329" s="7"/>
      <c r="W329" s="7"/>
      <c r="X329" s="7"/>
      <c r="Y329" s="7"/>
      <c r="Z329" s="7"/>
    </row>
    <row r="330" spans="1:26" ht="12.75" customHeight="1">
      <c r="A330" s="7"/>
      <c r="B330" s="8"/>
      <c r="C330" s="8"/>
      <c r="D330" s="8"/>
      <c r="E330" s="8"/>
      <c r="F330" s="8"/>
      <c r="G330" s="8"/>
      <c r="H330" s="8"/>
      <c r="I330" s="8"/>
      <c r="J330" s="8"/>
      <c r="K330" s="7"/>
      <c r="L330" s="7"/>
      <c r="M330" s="7"/>
      <c r="N330" s="7"/>
      <c r="O330" s="7"/>
      <c r="P330" s="7"/>
      <c r="Q330" s="7"/>
      <c r="R330" s="7"/>
      <c r="S330" s="7"/>
      <c r="T330" s="7"/>
      <c r="U330" s="7"/>
      <c r="V330" s="7"/>
      <c r="W330" s="7"/>
      <c r="X330" s="7"/>
      <c r="Y330" s="7"/>
      <c r="Z330" s="7"/>
    </row>
    <row r="331" spans="1:26" ht="12.75" customHeight="1">
      <c r="A331" s="7"/>
      <c r="B331" s="8"/>
      <c r="C331" s="8"/>
      <c r="D331" s="8"/>
      <c r="E331" s="8"/>
      <c r="F331" s="8"/>
      <c r="G331" s="8"/>
      <c r="H331" s="8"/>
      <c r="I331" s="8"/>
      <c r="J331" s="8"/>
      <c r="K331" s="7"/>
      <c r="L331" s="7"/>
      <c r="M331" s="7"/>
      <c r="N331" s="7"/>
      <c r="O331" s="7"/>
      <c r="P331" s="7"/>
      <c r="Q331" s="7"/>
      <c r="R331" s="7"/>
      <c r="S331" s="7"/>
      <c r="T331" s="7"/>
      <c r="U331" s="7"/>
      <c r="V331" s="7"/>
      <c r="W331" s="7"/>
      <c r="X331" s="7"/>
      <c r="Y331" s="7"/>
      <c r="Z331" s="7"/>
    </row>
    <row r="332" spans="1:26" ht="12.75" customHeight="1">
      <c r="A332" s="7"/>
      <c r="B332" s="8"/>
      <c r="C332" s="8"/>
      <c r="D332" s="8"/>
      <c r="E332" s="8"/>
      <c r="F332" s="8"/>
      <c r="G332" s="8"/>
      <c r="H332" s="8"/>
      <c r="I332" s="8"/>
      <c r="J332" s="8"/>
      <c r="K332" s="7"/>
      <c r="L332" s="7"/>
      <c r="M332" s="7"/>
      <c r="N332" s="7"/>
      <c r="O332" s="7"/>
      <c r="P332" s="7"/>
      <c r="Q332" s="7"/>
      <c r="R332" s="7"/>
      <c r="S332" s="7"/>
      <c r="T332" s="7"/>
      <c r="U332" s="7"/>
      <c r="V332" s="7"/>
      <c r="W332" s="7"/>
      <c r="X332" s="7"/>
      <c r="Y332" s="7"/>
      <c r="Z332" s="7"/>
    </row>
    <row r="333" spans="1:26" ht="12.75" customHeight="1">
      <c r="A333" s="7"/>
      <c r="B333" s="8"/>
      <c r="C333" s="8"/>
      <c r="D333" s="8"/>
      <c r="E333" s="8"/>
      <c r="F333" s="8"/>
      <c r="G333" s="8"/>
      <c r="H333" s="8"/>
      <c r="I333" s="8"/>
      <c r="J333" s="8"/>
      <c r="K333" s="7"/>
      <c r="L333" s="7"/>
      <c r="M333" s="7"/>
      <c r="N333" s="7"/>
      <c r="O333" s="7"/>
      <c r="P333" s="7"/>
      <c r="Q333" s="7"/>
      <c r="R333" s="7"/>
      <c r="S333" s="7"/>
      <c r="T333" s="7"/>
      <c r="U333" s="7"/>
      <c r="V333" s="7"/>
      <c r="W333" s="7"/>
      <c r="X333" s="7"/>
      <c r="Y333" s="7"/>
      <c r="Z333" s="7"/>
    </row>
    <row r="334" spans="1:26" ht="12.75" customHeight="1">
      <c r="A334" s="7"/>
      <c r="B334" s="8"/>
      <c r="C334" s="8"/>
      <c r="D334" s="8"/>
      <c r="E334" s="8"/>
      <c r="F334" s="8"/>
      <c r="G334" s="8"/>
      <c r="H334" s="8"/>
      <c r="I334" s="8"/>
      <c r="J334" s="8"/>
      <c r="K334" s="7"/>
      <c r="L334" s="7"/>
      <c r="M334" s="7"/>
      <c r="N334" s="7"/>
      <c r="O334" s="7"/>
      <c r="P334" s="7"/>
      <c r="Q334" s="7"/>
      <c r="R334" s="7"/>
      <c r="S334" s="7"/>
      <c r="T334" s="7"/>
      <c r="U334" s="7"/>
      <c r="V334" s="7"/>
      <c r="W334" s="7"/>
      <c r="X334" s="7"/>
      <c r="Y334" s="7"/>
      <c r="Z334" s="7"/>
    </row>
    <row r="335" spans="1:26" ht="12.75" customHeight="1">
      <c r="A335" s="7"/>
      <c r="B335" s="8"/>
      <c r="C335" s="8"/>
      <c r="D335" s="8"/>
      <c r="E335" s="8"/>
      <c r="F335" s="8"/>
      <c r="G335" s="8"/>
      <c r="H335" s="8"/>
      <c r="I335" s="8"/>
      <c r="J335" s="8"/>
      <c r="K335" s="7"/>
      <c r="L335" s="7"/>
      <c r="M335" s="7"/>
      <c r="N335" s="7"/>
      <c r="O335" s="7"/>
      <c r="P335" s="7"/>
      <c r="Q335" s="7"/>
      <c r="R335" s="7"/>
      <c r="S335" s="7"/>
      <c r="T335" s="7"/>
      <c r="U335" s="7"/>
      <c r="V335" s="7"/>
      <c r="W335" s="7"/>
      <c r="X335" s="7"/>
      <c r="Y335" s="7"/>
      <c r="Z335" s="7"/>
    </row>
    <row r="336" spans="1:26" ht="12.75" customHeight="1">
      <c r="A336" s="7"/>
      <c r="B336" s="8"/>
      <c r="C336" s="8"/>
      <c r="D336" s="8"/>
      <c r="E336" s="8"/>
      <c r="F336" s="8"/>
      <c r="G336" s="8"/>
      <c r="H336" s="8"/>
      <c r="I336" s="8"/>
      <c r="J336" s="8"/>
      <c r="K336" s="7"/>
      <c r="L336" s="7"/>
      <c r="M336" s="7"/>
      <c r="N336" s="7"/>
      <c r="O336" s="7"/>
      <c r="P336" s="7"/>
      <c r="Q336" s="7"/>
      <c r="R336" s="7"/>
      <c r="S336" s="7"/>
      <c r="T336" s="7"/>
      <c r="U336" s="7"/>
      <c r="V336" s="7"/>
      <c r="W336" s="7"/>
      <c r="X336" s="7"/>
      <c r="Y336" s="7"/>
      <c r="Z336" s="7"/>
    </row>
    <row r="337" spans="1:26" ht="12.75" customHeight="1">
      <c r="A337" s="7"/>
      <c r="B337" s="8"/>
      <c r="C337" s="8"/>
      <c r="D337" s="8"/>
      <c r="E337" s="8"/>
      <c r="F337" s="8"/>
      <c r="G337" s="8"/>
      <c r="H337" s="8"/>
      <c r="I337" s="8"/>
      <c r="J337" s="8"/>
      <c r="K337" s="7"/>
      <c r="L337" s="7"/>
      <c r="M337" s="7"/>
      <c r="N337" s="7"/>
      <c r="O337" s="7"/>
      <c r="P337" s="7"/>
      <c r="Q337" s="7"/>
      <c r="R337" s="7"/>
      <c r="S337" s="7"/>
      <c r="T337" s="7"/>
      <c r="U337" s="7"/>
      <c r="V337" s="7"/>
      <c r="W337" s="7"/>
      <c r="X337" s="7"/>
      <c r="Y337" s="7"/>
      <c r="Z337" s="7"/>
    </row>
    <row r="338" spans="1:26" ht="12.75" customHeight="1">
      <c r="A338" s="7"/>
      <c r="B338" s="8"/>
      <c r="C338" s="8"/>
      <c r="D338" s="8"/>
      <c r="E338" s="8"/>
      <c r="F338" s="8"/>
      <c r="G338" s="8"/>
      <c r="H338" s="8"/>
      <c r="I338" s="8"/>
      <c r="J338" s="8"/>
      <c r="K338" s="7"/>
      <c r="L338" s="7"/>
      <c r="M338" s="7"/>
      <c r="N338" s="7"/>
      <c r="O338" s="7"/>
      <c r="P338" s="7"/>
      <c r="Q338" s="7"/>
      <c r="R338" s="7"/>
      <c r="S338" s="7"/>
      <c r="T338" s="7"/>
      <c r="U338" s="7"/>
      <c r="V338" s="7"/>
      <c r="W338" s="7"/>
      <c r="X338" s="7"/>
      <c r="Y338" s="7"/>
      <c r="Z338" s="7"/>
    </row>
    <row r="339" spans="1:26" ht="12.75" customHeight="1">
      <c r="A339" s="7"/>
      <c r="B339" s="8"/>
      <c r="C339" s="8"/>
      <c r="D339" s="8"/>
      <c r="E339" s="8"/>
      <c r="F339" s="8"/>
      <c r="G339" s="8"/>
      <c r="H339" s="8"/>
      <c r="I339" s="8"/>
      <c r="J339" s="8"/>
      <c r="K339" s="7"/>
      <c r="L339" s="7"/>
      <c r="M339" s="7"/>
      <c r="N339" s="7"/>
      <c r="O339" s="7"/>
      <c r="P339" s="7"/>
      <c r="Q339" s="7"/>
      <c r="R339" s="7"/>
      <c r="S339" s="7"/>
      <c r="T339" s="7"/>
      <c r="U339" s="7"/>
      <c r="V339" s="7"/>
      <c r="W339" s="7"/>
      <c r="X339" s="7"/>
      <c r="Y339" s="7"/>
      <c r="Z339" s="7"/>
    </row>
    <row r="340" spans="1:26" ht="12.75" customHeight="1">
      <c r="A340" s="7"/>
      <c r="B340" s="8"/>
      <c r="C340" s="8"/>
      <c r="D340" s="8"/>
      <c r="E340" s="8"/>
      <c r="F340" s="8"/>
      <c r="G340" s="8"/>
      <c r="H340" s="8"/>
      <c r="I340" s="8"/>
      <c r="J340" s="8"/>
      <c r="K340" s="7"/>
      <c r="L340" s="7"/>
      <c r="M340" s="7"/>
      <c r="N340" s="7"/>
      <c r="O340" s="7"/>
      <c r="P340" s="7"/>
      <c r="Q340" s="7"/>
      <c r="R340" s="7"/>
      <c r="S340" s="7"/>
      <c r="T340" s="7"/>
      <c r="U340" s="7"/>
      <c r="V340" s="7"/>
      <c r="W340" s="7"/>
      <c r="X340" s="7"/>
      <c r="Y340" s="7"/>
      <c r="Z340" s="7"/>
    </row>
    <row r="341" spans="1:26" ht="12.75" customHeight="1">
      <c r="A341" s="7"/>
      <c r="B341" s="8"/>
      <c r="C341" s="8"/>
      <c r="D341" s="8"/>
      <c r="E341" s="8"/>
      <c r="F341" s="8"/>
      <c r="G341" s="8"/>
      <c r="H341" s="8"/>
      <c r="I341" s="8"/>
      <c r="J341" s="8"/>
      <c r="K341" s="7"/>
      <c r="L341" s="7"/>
      <c r="M341" s="7"/>
      <c r="N341" s="7"/>
      <c r="O341" s="7"/>
      <c r="P341" s="7"/>
      <c r="Q341" s="7"/>
      <c r="R341" s="7"/>
      <c r="S341" s="7"/>
      <c r="T341" s="7"/>
      <c r="U341" s="7"/>
      <c r="V341" s="7"/>
      <c r="W341" s="7"/>
      <c r="X341" s="7"/>
      <c r="Y341" s="7"/>
      <c r="Z341" s="7"/>
    </row>
    <row r="342" spans="1:26" ht="12.75" customHeight="1">
      <c r="A342" s="7"/>
      <c r="B342" s="8"/>
      <c r="C342" s="8"/>
      <c r="D342" s="8"/>
      <c r="E342" s="8"/>
      <c r="F342" s="8"/>
      <c r="G342" s="8"/>
      <c r="H342" s="8"/>
      <c r="I342" s="8"/>
      <c r="J342" s="8"/>
      <c r="K342" s="7"/>
      <c r="L342" s="7"/>
      <c r="M342" s="7"/>
      <c r="N342" s="7"/>
      <c r="O342" s="7"/>
      <c r="P342" s="7"/>
      <c r="Q342" s="7"/>
      <c r="R342" s="7"/>
      <c r="S342" s="7"/>
      <c r="T342" s="7"/>
      <c r="U342" s="7"/>
      <c r="V342" s="7"/>
      <c r="W342" s="7"/>
      <c r="X342" s="7"/>
      <c r="Y342" s="7"/>
      <c r="Z342" s="7"/>
    </row>
    <row r="343" spans="1:26" ht="12.75" customHeight="1">
      <c r="A343" s="7"/>
      <c r="B343" s="8"/>
      <c r="C343" s="8"/>
      <c r="D343" s="8"/>
      <c r="E343" s="8"/>
      <c r="F343" s="8"/>
      <c r="G343" s="8"/>
      <c r="H343" s="8"/>
      <c r="I343" s="8"/>
      <c r="J343" s="8"/>
      <c r="K343" s="7"/>
      <c r="L343" s="7"/>
      <c r="M343" s="7"/>
      <c r="N343" s="7"/>
      <c r="O343" s="7"/>
      <c r="P343" s="7"/>
      <c r="Q343" s="7"/>
      <c r="R343" s="7"/>
      <c r="S343" s="7"/>
      <c r="T343" s="7"/>
      <c r="U343" s="7"/>
      <c r="V343" s="7"/>
      <c r="W343" s="7"/>
      <c r="X343" s="7"/>
      <c r="Y343" s="7"/>
      <c r="Z343" s="7"/>
    </row>
    <row r="344" spans="1:26" ht="12.75" customHeight="1">
      <c r="A344" s="7"/>
      <c r="B344" s="8"/>
      <c r="C344" s="8"/>
      <c r="D344" s="8"/>
      <c r="E344" s="8"/>
      <c r="F344" s="8"/>
      <c r="G344" s="8"/>
      <c r="H344" s="8"/>
      <c r="I344" s="8"/>
      <c r="J344" s="8"/>
      <c r="K344" s="7"/>
      <c r="L344" s="7"/>
      <c r="M344" s="7"/>
      <c r="N344" s="7"/>
      <c r="O344" s="7"/>
      <c r="P344" s="7"/>
      <c r="Q344" s="7"/>
      <c r="R344" s="7"/>
      <c r="S344" s="7"/>
      <c r="T344" s="7"/>
      <c r="U344" s="7"/>
      <c r="V344" s="7"/>
      <c r="W344" s="7"/>
      <c r="X344" s="7"/>
      <c r="Y344" s="7"/>
      <c r="Z344" s="7"/>
    </row>
    <row r="345" spans="1:26" ht="12.75" customHeight="1">
      <c r="A345" s="7"/>
      <c r="B345" s="8"/>
      <c r="C345" s="8"/>
      <c r="D345" s="8"/>
      <c r="E345" s="8"/>
      <c r="F345" s="8"/>
      <c r="G345" s="8"/>
      <c r="H345" s="8"/>
      <c r="I345" s="8"/>
      <c r="J345" s="8"/>
      <c r="K345" s="7"/>
      <c r="L345" s="7"/>
      <c r="M345" s="7"/>
      <c r="N345" s="7"/>
      <c r="O345" s="7"/>
      <c r="P345" s="7"/>
      <c r="Q345" s="7"/>
      <c r="R345" s="7"/>
      <c r="S345" s="7"/>
      <c r="T345" s="7"/>
      <c r="U345" s="7"/>
      <c r="V345" s="7"/>
      <c r="W345" s="7"/>
      <c r="X345" s="7"/>
      <c r="Y345" s="7"/>
      <c r="Z345" s="7"/>
    </row>
    <row r="346" spans="1:26" ht="12.75" customHeight="1">
      <c r="A346" s="7"/>
      <c r="B346" s="8"/>
      <c r="C346" s="8"/>
      <c r="D346" s="8"/>
      <c r="E346" s="8"/>
      <c r="F346" s="8"/>
      <c r="G346" s="8"/>
      <c r="H346" s="8"/>
      <c r="I346" s="8"/>
      <c r="J346" s="8"/>
      <c r="K346" s="7"/>
      <c r="L346" s="7"/>
      <c r="M346" s="7"/>
      <c r="N346" s="7"/>
      <c r="O346" s="7"/>
      <c r="P346" s="7"/>
      <c r="Q346" s="7"/>
      <c r="R346" s="7"/>
      <c r="S346" s="7"/>
      <c r="T346" s="7"/>
      <c r="U346" s="7"/>
      <c r="V346" s="7"/>
      <c r="W346" s="7"/>
      <c r="X346" s="7"/>
      <c r="Y346" s="7"/>
      <c r="Z346" s="7"/>
    </row>
    <row r="347" spans="1:26" ht="12.75" customHeight="1">
      <c r="A347" s="7"/>
      <c r="B347" s="8"/>
      <c r="C347" s="8"/>
      <c r="D347" s="8"/>
      <c r="E347" s="8"/>
      <c r="F347" s="8"/>
      <c r="G347" s="8"/>
      <c r="H347" s="8"/>
      <c r="I347" s="8"/>
      <c r="J347" s="8"/>
      <c r="K347" s="7"/>
      <c r="L347" s="7"/>
      <c r="M347" s="7"/>
      <c r="N347" s="7"/>
      <c r="O347" s="7"/>
      <c r="P347" s="7"/>
      <c r="Q347" s="7"/>
      <c r="R347" s="7"/>
      <c r="S347" s="7"/>
      <c r="T347" s="7"/>
      <c r="U347" s="7"/>
      <c r="V347" s="7"/>
      <c r="W347" s="7"/>
      <c r="X347" s="7"/>
      <c r="Y347" s="7"/>
      <c r="Z347" s="7"/>
    </row>
    <row r="348" spans="1:26" ht="12.75" customHeight="1">
      <c r="A348" s="7"/>
      <c r="B348" s="8"/>
      <c r="C348" s="8"/>
      <c r="D348" s="8"/>
      <c r="E348" s="8"/>
      <c r="F348" s="8"/>
      <c r="G348" s="8"/>
      <c r="H348" s="8"/>
      <c r="I348" s="8"/>
      <c r="J348" s="8"/>
      <c r="K348" s="7"/>
      <c r="L348" s="7"/>
      <c r="M348" s="7"/>
      <c r="N348" s="7"/>
      <c r="O348" s="7"/>
      <c r="P348" s="7"/>
      <c r="Q348" s="7"/>
      <c r="R348" s="7"/>
      <c r="S348" s="7"/>
      <c r="T348" s="7"/>
      <c r="U348" s="7"/>
      <c r="V348" s="7"/>
      <c r="W348" s="7"/>
      <c r="X348" s="7"/>
      <c r="Y348" s="7"/>
      <c r="Z348" s="7"/>
    </row>
    <row r="349" spans="1:26" ht="12.75" customHeight="1">
      <c r="A349" s="7"/>
      <c r="B349" s="8"/>
      <c r="C349" s="8"/>
      <c r="D349" s="8"/>
      <c r="E349" s="8"/>
      <c r="F349" s="8"/>
      <c r="G349" s="8"/>
      <c r="H349" s="8"/>
      <c r="I349" s="8"/>
      <c r="J349" s="8"/>
      <c r="K349" s="7"/>
      <c r="L349" s="7"/>
      <c r="M349" s="7"/>
      <c r="N349" s="7"/>
      <c r="O349" s="7"/>
      <c r="P349" s="7"/>
      <c r="Q349" s="7"/>
      <c r="R349" s="7"/>
      <c r="S349" s="7"/>
      <c r="T349" s="7"/>
      <c r="U349" s="7"/>
      <c r="V349" s="7"/>
      <c r="W349" s="7"/>
      <c r="X349" s="7"/>
      <c r="Y349" s="7"/>
      <c r="Z349" s="7"/>
    </row>
    <row r="350" spans="1:26" ht="12.75" customHeight="1">
      <c r="A350" s="7"/>
      <c r="B350" s="8"/>
      <c r="C350" s="8"/>
      <c r="D350" s="8"/>
      <c r="E350" s="8"/>
      <c r="F350" s="8"/>
      <c r="G350" s="8"/>
      <c r="H350" s="8"/>
      <c r="I350" s="8"/>
      <c r="J350" s="8"/>
      <c r="K350" s="7"/>
      <c r="L350" s="7"/>
      <c r="M350" s="7"/>
      <c r="N350" s="7"/>
      <c r="O350" s="7"/>
      <c r="P350" s="7"/>
      <c r="Q350" s="7"/>
      <c r="R350" s="7"/>
      <c r="S350" s="7"/>
      <c r="T350" s="7"/>
      <c r="U350" s="7"/>
      <c r="V350" s="7"/>
      <c r="W350" s="7"/>
      <c r="X350" s="7"/>
      <c r="Y350" s="7"/>
      <c r="Z350" s="7"/>
    </row>
    <row r="351" spans="1:26" ht="12.75" customHeight="1">
      <c r="A351" s="7"/>
      <c r="B351" s="8"/>
      <c r="C351" s="8"/>
      <c r="D351" s="8"/>
      <c r="E351" s="8"/>
      <c r="F351" s="8"/>
      <c r="G351" s="8"/>
      <c r="H351" s="8"/>
      <c r="I351" s="8"/>
      <c r="J351" s="8"/>
      <c r="K351" s="7"/>
      <c r="L351" s="7"/>
      <c r="M351" s="7"/>
      <c r="N351" s="7"/>
      <c r="O351" s="7"/>
      <c r="P351" s="7"/>
      <c r="Q351" s="7"/>
      <c r="R351" s="7"/>
      <c r="S351" s="7"/>
      <c r="T351" s="7"/>
      <c r="U351" s="7"/>
      <c r="V351" s="7"/>
      <c r="W351" s="7"/>
      <c r="X351" s="7"/>
      <c r="Y351" s="7"/>
      <c r="Z351" s="7"/>
    </row>
    <row r="352" spans="1:26" ht="12.75" customHeight="1">
      <c r="A352" s="7"/>
      <c r="B352" s="8"/>
      <c r="C352" s="8"/>
      <c r="D352" s="8"/>
      <c r="E352" s="8"/>
      <c r="F352" s="8"/>
      <c r="G352" s="8"/>
      <c r="H352" s="8"/>
      <c r="I352" s="8"/>
      <c r="J352" s="8"/>
      <c r="K352" s="7"/>
      <c r="L352" s="7"/>
      <c r="M352" s="7"/>
      <c r="N352" s="7"/>
      <c r="O352" s="7"/>
      <c r="P352" s="7"/>
      <c r="Q352" s="7"/>
      <c r="R352" s="7"/>
      <c r="S352" s="7"/>
      <c r="T352" s="7"/>
      <c r="U352" s="7"/>
      <c r="V352" s="7"/>
      <c r="W352" s="7"/>
      <c r="X352" s="7"/>
      <c r="Y352" s="7"/>
      <c r="Z352" s="7"/>
    </row>
    <row r="353" spans="1:26" ht="12.75" customHeight="1">
      <c r="A353" s="7"/>
      <c r="B353" s="8"/>
      <c r="C353" s="8"/>
      <c r="D353" s="8"/>
      <c r="E353" s="8"/>
      <c r="F353" s="8"/>
      <c r="G353" s="8"/>
      <c r="H353" s="8"/>
      <c r="I353" s="8"/>
      <c r="J353" s="8"/>
      <c r="K353" s="7"/>
      <c r="L353" s="7"/>
      <c r="M353" s="7"/>
      <c r="N353" s="7"/>
      <c r="O353" s="7"/>
      <c r="P353" s="7"/>
      <c r="Q353" s="7"/>
      <c r="R353" s="7"/>
      <c r="S353" s="7"/>
      <c r="T353" s="7"/>
      <c r="U353" s="7"/>
      <c r="V353" s="7"/>
      <c r="W353" s="7"/>
      <c r="X353" s="7"/>
      <c r="Y353" s="7"/>
      <c r="Z353" s="7"/>
    </row>
    <row r="354" spans="1:26" ht="12.75" customHeight="1">
      <c r="A354" s="7"/>
      <c r="B354" s="8"/>
      <c r="C354" s="8"/>
      <c r="D354" s="8"/>
      <c r="E354" s="8"/>
      <c r="F354" s="8"/>
      <c r="G354" s="8"/>
      <c r="H354" s="8"/>
      <c r="I354" s="8"/>
      <c r="J354" s="8"/>
      <c r="K354" s="7"/>
      <c r="L354" s="7"/>
      <c r="M354" s="7"/>
      <c r="N354" s="7"/>
      <c r="O354" s="7"/>
      <c r="P354" s="7"/>
      <c r="Q354" s="7"/>
      <c r="R354" s="7"/>
      <c r="S354" s="7"/>
      <c r="T354" s="7"/>
      <c r="U354" s="7"/>
      <c r="V354" s="7"/>
      <c r="W354" s="7"/>
      <c r="X354" s="7"/>
      <c r="Y354" s="7"/>
      <c r="Z354" s="7"/>
    </row>
    <row r="355" spans="1:26" ht="12.75" customHeight="1">
      <c r="A355" s="7"/>
      <c r="B355" s="8"/>
      <c r="C355" s="8"/>
      <c r="D355" s="8"/>
      <c r="E355" s="8"/>
      <c r="F355" s="8"/>
      <c r="G355" s="8"/>
      <c r="H355" s="8"/>
      <c r="I355" s="8"/>
      <c r="J355" s="8"/>
      <c r="K355" s="7"/>
      <c r="L355" s="7"/>
      <c r="M355" s="7"/>
      <c r="N355" s="7"/>
      <c r="O355" s="7"/>
      <c r="P355" s="7"/>
      <c r="Q355" s="7"/>
      <c r="R355" s="7"/>
      <c r="S355" s="7"/>
      <c r="T355" s="7"/>
      <c r="U355" s="7"/>
      <c r="V355" s="7"/>
      <c r="W355" s="7"/>
      <c r="X355" s="7"/>
      <c r="Y355" s="7"/>
      <c r="Z355" s="7"/>
    </row>
    <row r="356" spans="1:26" ht="12.75" customHeight="1">
      <c r="A356" s="7"/>
      <c r="B356" s="8"/>
      <c r="C356" s="8"/>
      <c r="D356" s="8"/>
      <c r="E356" s="8"/>
      <c r="F356" s="8"/>
      <c r="G356" s="8"/>
      <c r="H356" s="8"/>
      <c r="I356" s="8"/>
      <c r="J356" s="8"/>
      <c r="K356" s="7"/>
      <c r="L356" s="7"/>
      <c r="M356" s="7"/>
      <c r="N356" s="7"/>
      <c r="O356" s="7"/>
      <c r="P356" s="7"/>
      <c r="Q356" s="7"/>
      <c r="R356" s="7"/>
      <c r="S356" s="7"/>
      <c r="T356" s="7"/>
      <c r="U356" s="7"/>
      <c r="V356" s="7"/>
      <c r="W356" s="7"/>
      <c r="X356" s="7"/>
      <c r="Y356" s="7"/>
      <c r="Z356" s="7"/>
    </row>
    <row r="357" spans="1:26" ht="12.75" customHeight="1">
      <c r="A357" s="7"/>
      <c r="B357" s="8"/>
      <c r="C357" s="8"/>
      <c r="D357" s="8"/>
      <c r="E357" s="8"/>
      <c r="F357" s="8"/>
      <c r="G357" s="8"/>
      <c r="H357" s="8"/>
      <c r="I357" s="8"/>
      <c r="J357" s="8"/>
      <c r="K357" s="7"/>
      <c r="L357" s="7"/>
      <c r="M357" s="7"/>
      <c r="N357" s="7"/>
      <c r="O357" s="7"/>
      <c r="P357" s="7"/>
      <c r="Q357" s="7"/>
      <c r="R357" s="7"/>
      <c r="S357" s="7"/>
      <c r="T357" s="7"/>
      <c r="U357" s="7"/>
      <c r="V357" s="7"/>
      <c r="W357" s="7"/>
      <c r="X357" s="7"/>
      <c r="Y357" s="7"/>
      <c r="Z357" s="7"/>
    </row>
    <row r="358" spans="1:26" ht="12.75" customHeight="1">
      <c r="A358" s="7"/>
      <c r="B358" s="8"/>
      <c r="C358" s="8"/>
      <c r="D358" s="8"/>
      <c r="E358" s="8"/>
      <c r="F358" s="8"/>
      <c r="G358" s="8"/>
      <c r="H358" s="8"/>
      <c r="I358" s="8"/>
      <c r="J358" s="8"/>
      <c r="K358" s="7"/>
      <c r="L358" s="7"/>
      <c r="M358" s="7"/>
      <c r="N358" s="7"/>
      <c r="O358" s="7"/>
      <c r="P358" s="7"/>
      <c r="Q358" s="7"/>
      <c r="R358" s="7"/>
      <c r="S358" s="7"/>
      <c r="T358" s="7"/>
      <c r="U358" s="7"/>
      <c r="V358" s="7"/>
      <c r="W358" s="7"/>
      <c r="X358" s="7"/>
      <c r="Y358" s="7"/>
      <c r="Z358" s="7"/>
    </row>
    <row r="359" spans="1:26" ht="12.75" customHeight="1">
      <c r="A359" s="7"/>
      <c r="B359" s="8"/>
      <c r="C359" s="8"/>
      <c r="D359" s="8"/>
      <c r="E359" s="8"/>
      <c r="F359" s="8"/>
      <c r="G359" s="8"/>
      <c r="H359" s="8"/>
      <c r="I359" s="8"/>
      <c r="J359" s="8"/>
      <c r="K359" s="7"/>
      <c r="L359" s="7"/>
      <c r="M359" s="7"/>
      <c r="N359" s="7"/>
      <c r="O359" s="7"/>
      <c r="P359" s="7"/>
      <c r="Q359" s="7"/>
      <c r="R359" s="7"/>
      <c r="S359" s="7"/>
      <c r="T359" s="7"/>
      <c r="U359" s="7"/>
      <c r="V359" s="7"/>
      <c r="W359" s="7"/>
      <c r="X359" s="7"/>
      <c r="Y359" s="7"/>
      <c r="Z359" s="7"/>
    </row>
    <row r="360" spans="1:26" ht="12.75" customHeight="1">
      <c r="A360" s="7"/>
      <c r="B360" s="8"/>
      <c r="C360" s="8"/>
      <c r="D360" s="8"/>
      <c r="E360" s="8"/>
      <c r="F360" s="8"/>
      <c r="G360" s="8"/>
      <c r="H360" s="8"/>
      <c r="I360" s="8"/>
      <c r="J360" s="8"/>
      <c r="K360" s="7"/>
      <c r="L360" s="7"/>
      <c r="M360" s="7"/>
      <c r="N360" s="7"/>
      <c r="O360" s="7"/>
      <c r="P360" s="7"/>
      <c r="Q360" s="7"/>
      <c r="R360" s="7"/>
      <c r="S360" s="7"/>
      <c r="T360" s="7"/>
      <c r="U360" s="7"/>
      <c r="V360" s="7"/>
      <c r="W360" s="7"/>
      <c r="X360" s="7"/>
      <c r="Y360" s="7"/>
      <c r="Z360" s="7"/>
    </row>
    <row r="361" spans="1:26" ht="12.75" customHeight="1">
      <c r="A361" s="7"/>
      <c r="B361" s="8"/>
      <c r="C361" s="8"/>
      <c r="D361" s="8"/>
      <c r="E361" s="8"/>
      <c r="F361" s="8"/>
      <c r="G361" s="8"/>
      <c r="H361" s="8"/>
      <c r="I361" s="8"/>
      <c r="J361" s="8"/>
      <c r="K361" s="7"/>
      <c r="L361" s="7"/>
      <c r="M361" s="7"/>
      <c r="N361" s="7"/>
      <c r="O361" s="7"/>
      <c r="P361" s="7"/>
      <c r="Q361" s="7"/>
      <c r="R361" s="7"/>
      <c r="S361" s="7"/>
      <c r="T361" s="7"/>
      <c r="U361" s="7"/>
      <c r="V361" s="7"/>
      <c r="W361" s="7"/>
      <c r="X361" s="7"/>
      <c r="Y361" s="7"/>
      <c r="Z361" s="7"/>
    </row>
    <row r="362" spans="1:26" ht="12.75" customHeight="1">
      <c r="A362" s="7"/>
      <c r="B362" s="8"/>
      <c r="C362" s="8"/>
      <c r="D362" s="8"/>
      <c r="E362" s="8"/>
      <c r="F362" s="8"/>
      <c r="G362" s="8"/>
      <c r="H362" s="8"/>
      <c r="I362" s="8"/>
      <c r="J362" s="8"/>
      <c r="K362" s="7"/>
      <c r="L362" s="7"/>
      <c r="M362" s="7"/>
      <c r="N362" s="7"/>
      <c r="O362" s="7"/>
      <c r="P362" s="7"/>
      <c r="Q362" s="7"/>
      <c r="R362" s="7"/>
      <c r="S362" s="7"/>
      <c r="T362" s="7"/>
      <c r="U362" s="7"/>
      <c r="V362" s="7"/>
      <c r="W362" s="7"/>
      <c r="X362" s="7"/>
      <c r="Y362" s="7"/>
      <c r="Z362" s="7"/>
    </row>
    <row r="363" spans="1:26" ht="12.75" customHeight="1">
      <c r="A363" s="7"/>
      <c r="B363" s="8"/>
      <c r="C363" s="8"/>
      <c r="D363" s="8"/>
      <c r="E363" s="8"/>
      <c r="F363" s="8"/>
      <c r="G363" s="8"/>
      <c r="H363" s="8"/>
      <c r="I363" s="8"/>
      <c r="J363" s="8"/>
      <c r="K363" s="7"/>
      <c r="L363" s="7"/>
      <c r="M363" s="7"/>
      <c r="N363" s="7"/>
      <c r="O363" s="7"/>
      <c r="P363" s="7"/>
      <c r="Q363" s="7"/>
      <c r="R363" s="7"/>
      <c r="S363" s="7"/>
      <c r="T363" s="7"/>
      <c r="U363" s="7"/>
      <c r="V363" s="7"/>
      <c r="W363" s="7"/>
      <c r="X363" s="7"/>
      <c r="Y363" s="7"/>
      <c r="Z363" s="7"/>
    </row>
    <row r="364" spans="1:26" ht="12.75" customHeight="1">
      <c r="A364" s="7"/>
      <c r="B364" s="8"/>
      <c r="C364" s="8"/>
      <c r="D364" s="8"/>
      <c r="E364" s="8"/>
      <c r="F364" s="8"/>
      <c r="G364" s="8"/>
      <c r="H364" s="8"/>
      <c r="I364" s="8"/>
      <c r="J364" s="8"/>
      <c r="K364" s="7"/>
      <c r="L364" s="7"/>
      <c r="M364" s="7"/>
      <c r="N364" s="7"/>
      <c r="O364" s="7"/>
      <c r="P364" s="7"/>
      <c r="Q364" s="7"/>
      <c r="R364" s="7"/>
      <c r="S364" s="7"/>
      <c r="T364" s="7"/>
      <c r="U364" s="7"/>
      <c r="V364" s="7"/>
      <c r="W364" s="7"/>
      <c r="X364" s="7"/>
      <c r="Y364" s="7"/>
      <c r="Z364" s="7"/>
    </row>
    <row r="365" spans="1:26" ht="12.75" customHeight="1">
      <c r="A365" s="7"/>
      <c r="B365" s="8"/>
      <c r="C365" s="8"/>
      <c r="D365" s="8"/>
      <c r="E365" s="8"/>
      <c r="F365" s="8"/>
      <c r="G365" s="8"/>
      <c r="H365" s="8"/>
      <c r="I365" s="8"/>
      <c r="J365" s="8"/>
      <c r="K365" s="7"/>
      <c r="L365" s="7"/>
      <c r="M365" s="7"/>
      <c r="N365" s="7"/>
      <c r="O365" s="7"/>
      <c r="P365" s="7"/>
      <c r="Q365" s="7"/>
      <c r="R365" s="7"/>
      <c r="S365" s="7"/>
      <c r="T365" s="7"/>
      <c r="U365" s="7"/>
      <c r="V365" s="7"/>
      <c r="W365" s="7"/>
      <c r="X365" s="7"/>
      <c r="Y365" s="7"/>
      <c r="Z365" s="7"/>
    </row>
    <row r="366" spans="1:26" ht="12.75" customHeight="1">
      <c r="A366" s="7"/>
      <c r="B366" s="8"/>
      <c r="C366" s="8"/>
      <c r="D366" s="8"/>
      <c r="E366" s="8"/>
      <c r="F366" s="8"/>
      <c r="G366" s="8"/>
      <c r="H366" s="8"/>
      <c r="I366" s="8"/>
      <c r="J366" s="8"/>
      <c r="K366" s="7"/>
      <c r="L366" s="7"/>
      <c r="M366" s="7"/>
      <c r="N366" s="7"/>
      <c r="O366" s="7"/>
      <c r="P366" s="7"/>
      <c r="Q366" s="7"/>
      <c r="R366" s="7"/>
      <c r="S366" s="7"/>
      <c r="T366" s="7"/>
      <c r="U366" s="7"/>
      <c r="V366" s="7"/>
      <c r="W366" s="7"/>
      <c r="X366" s="7"/>
      <c r="Y366" s="7"/>
      <c r="Z366" s="7"/>
    </row>
    <row r="367" spans="1:26" ht="12.75" customHeight="1">
      <c r="A367" s="7"/>
      <c r="B367" s="8"/>
      <c r="C367" s="8"/>
      <c r="D367" s="8"/>
      <c r="E367" s="8"/>
      <c r="F367" s="8"/>
      <c r="G367" s="8"/>
      <c r="H367" s="8"/>
      <c r="I367" s="8"/>
      <c r="J367" s="8"/>
      <c r="K367" s="7"/>
      <c r="L367" s="7"/>
      <c r="M367" s="7"/>
      <c r="N367" s="7"/>
      <c r="O367" s="7"/>
      <c r="P367" s="7"/>
      <c r="Q367" s="7"/>
      <c r="R367" s="7"/>
      <c r="S367" s="7"/>
      <c r="T367" s="7"/>
      <c r="U367" s="7"/>
      <c r="V367" s="7"/>
      <c r="W367" s="7"/>
      <c r="X367" s="7"/>
      <c r="Y367" s="7"/>
      <c r="Z367" s="7"/>
    </row>
    <row r="368" spans="1:26" ht="12.75" customHeight="1">
      <c r="A368" s="7"/>
      <c r="B368" s="8"/>
      <c r="C368" s="8"/>
      <c r="D368" s="8"/>
      <c r="E368" s="8"/>
      <c r="F368" s="8"/>
      <c r="G368" s="8"/>
      <c r="H368" s="8"/>
      <c r="I368" s="8"/>
      <c r="J368" s="8"/>
      <c r="K368" s="7"/>
      <c r="L368" s="7"/>
      <c r="M368" s="7"/>
      <c r="N368" s="7"/>
      <c r="O368" s="7"/>
      <c r="P368" s="7"/>
      <c r="Q368" s="7"/>
      <c r="R368" s="7"/>
      <c r="S368" s="7"/>
      <c r="T368" s="7"/>
      <c r="U368" s="7"/>
      <c r="V368" s="7"/>
      <c r="W368" s="7"/>
      <c r="X368" s="7"/>
      <c r="Y368" s="7"/>
      <c r="Z368" s="7"/>
    </row>
    <row r="369" spans="1:26" ht="12.75" customHeight="1">
      <c r="A369" s="7"/>
      <c r="B369" s="8"/>
      <c r="C369" s="8"/>
      <c r="D369" s="8"/>
      <c r="E369" s="8"/>
      <c r="F369" s="8"/>
      <c r="G369" s="8"/>
      <c r="H369" s="8"/>
      <c r="I369" s="8"/>
      <c r="J369" s="8"/>
      <c r="K369" s="7"/>
      <c r="L369" s="7"/>
      <c r="M369" s="7"/>
      <c r="N369" s="7"/>
      <c r="O369" s="7"/>
      <c r="P369" s="7"/>
      <c r="Q369" s="7"/>
      <c r="R369" s="7"/>
      <c r="S369" s="7"/>
      <c r="T369" s="7"/>
      <c r="U369" s="7"/>
      <c r="V369" s="7"/>
      <c r="W369" s="7"/>
      <c r="X369" s="7"/>
      <c r="Y369" s="7"/>
      <c r="Z369" s="7"/>
    </row>
    <row r="370" spans="1:26" ht="12.75" customHeight="1">
      <c r="A370" s="7"/>
      <c r="B370" s="8"/>
      <c r="C370" s="8"/>
      <c r="D370" s="8"/>
      <c r="E370" s="8"/>
      <c r="F370" s="8"/>
      <c r="G370" s="8"/>
      <c r="H370" s="8"/>
      <c r="I370" s="8"/>
      <c r="J370" s="8"/>
      <c r="K370" s="7"/>
      <c r="L370" s="7"/>
      <c r="M370" s="7"/>
      <c r="N370" s="7"/>
      <c r="O370" s="7"/>
      <c r="P370" s="7"/>
      <c r="Q370" s="7"/>
      <c r="R370" s="7"/>
      <c r="S370" s="7"/>
      <c r="T370" s="7"/>
      <c r="U370" s="7"/>
      <c r="V370" s="7"/>
      <c r="W370" s="7"/>
      <c r="X370" s="7"/>
      <c r="Y370" s="7"/>
      <c r="Z370" s="7"/>
    </row>
    <row r="371" spans="1:26" ht="12.75" customHeight="1">
      <c r="A371" s="7"/>
      <c r="B371" s="8"/>
      <c r="C371" s="8"/>
      <c r="D371" s="8"/>
      <c r="E371" s="8"/>
      <c r="F371" s="8"/>
      <c r="G371" s="8"/>
      <c r="H371" s="8"/>
      <c r="I371" s="8"/>
      <c r="J371" s="8"/>
      <c r="K371" s="7"/>
      <c r="L371" s="7"/>
      <c r="M371" s="7"/>
      <c r="N371" s="7"/>
      <c r="O371" s="7"/>
      <c r="P371" s="7"/>
      <c r="Q371" s="7"/>
      <c r="R371" s="7"/>
      <c r="S371" s="7"/>
      <c r="T371" s="7"/>
      <c r="U371" s="7"/>
      <c r="V371" s="7"/>
      <c r="W371" s="7"/>
      <c r="X371" s="7"/>
      <c r="Y371" s="7"/>
      <c r="Z371" s="7"/>
    </row>
    <row r="372" spans="1:26" ht="12.75" customHeight="1">
      <c r="A372" s="7"/>
      <c r="B372" s="8"/>
      <c r="C372" s="8"/>
      <c r="D372" s="8"/>
      <c r="E372" s="8"/>
      <c r="F372" s="8"/>
      <c r="G372" s="8"/>
      <c r="H372" s="8"/>
      <c r="I372" s="8"/>
      <c r="J372" s="8"/>
      <c r="K372" s="7"/>
      <c r="L372" s="7"/>
      <c r="M372" s="7"/>
      <c r="N372" s="7"/>
      <c r="O372" s="7"/>
      <c r="P372" s="7"/>
      <c r="Q372" s="7"/>
      <c r="R372" s="7"/>
      <c r="S372" s="7"/>
      <c r="T372" s="7"/>
      <c r="U372" s="7"/>
      <c r="V372" s="7"/>
      <c r="W372" s="7"/>
      <c r="X372" s="7"/>
      <c r="Y372" s="7"/>
      <c r="Z372" s="7"/>
    </row>
    <row r="373" spans="1:26" ht="12.75" customHeight="1">
      <c r="A373" s="7"/>
      <c r="B373" s="8"/>
      <c r="C373" s="8"/>
      <c r="D373" s="8"/>
      <c r="E373" s="8"/>
      <c r="F373" s="8"/>
      <c r="G373" s="8"/>
      <c r="H373" s="8"/>
      <c r="I373" s="8"/>
      <c r="J373" s="8"/>
      <c r="K373" s="7"/>
      <c r="L373" s="7"/>
      <c r="M373" s="7"/>
      <c r="N373" s="7"/>
      <c r="O373" s="7"/>
      <c r="P373" s="7"/>
      <c r="Q373" s="7"/>
      <c r="R373" s="7"/>
      <c r="S373" s="7"/>
      <c r="T373" s="7"/>
      <c r="U373" s="7"/>
      <c r="V373" s="7"/>
      <c r="W373" s="7"/>
      <c r="X373" s="7"/>
      <c r="Y373" s="7"/>
      <c r="Z373" s="7"/>
    </row>
    <row r="374" spans="1:26" ht="12.75" customHeight="1">
      <c r="A374" s="7"/>
      <c r="B374" s="8"/>
      <c r="C374" s="8"/>
      <c r="D374" s="8"/>
      <c r="E374" s="8"/>
      <c r="F374" s="8"/>
      <c r="G374" s="8"/>
      <c r="H374" s="8"/>
      <c r="I374" s="8"/>
      <c r="J374" s="8"/>
      <c r="K374" s="7"/>
      <c r="L374" s="7"/>
      <c r="M374" s="7"/>
      <c r="N374" s="7"/>
      <c r="O374" s="7"/>
      <c r="P374" s="7"/>
      <c r="Q374" s="7"/>
      <c r="R374" s="7"/>
      <c r="S374" s="7"/>
      <c r="T374" s="7"/>
      <c r="U374" s="7"/>
      <c r="V374" s="7"/>
      <c r="W374" s="7"/>
      <c r="X374" s="7"/>
      <c r="Y374" s="7"/>
      <c r="Z374" s="7"/>
    </row>
    <row r="375" spans="1:26" ht="12.75" customHeight="1">
      <c r="A375" s="7"/>
      <c r="B375" s="8"/>
      <c r="C375" s="8"/>
      <c r="D375" s="8"/>
      <c r="E375" s="8"/>
      <c r="F375" s="8"/>
      <c r="G375" s="8"/>
      <c r="H375" s="8"/>
      <c r="I375" s="8"/>
      <c r="J375" s="8"/>
      <c r="K375" s="7"/>
      <c r="L375" s="7"/>
      <c r="M375" s="7"/>
      <c r="N375" s="7"/>
      <c r="O375" s="7"/>
      <c r="P375" s="7"/>
      <c r="Q375" s="7"/>
      <c r="R375" s="7"/>
      <c r="S375" s="7"/>
      <c r="T375" s="7"/>
      <c r="U375" s="7"/>
      <c r="V375" s="7"/>
      <c r="W375" s="7"/>
      <c r="X375" s="7"/>
      <c r="Y375" s="7"/>
      <c r="Z375" s="7"/>
    </row>
    <row r="376" spans="1:26" ht="12.75" customHeight="1">
      <c r="A376" s="7"/>
      <c r="B376" s="8"/>
      <c r="C376" s="8"/>
      <c r="D376" s="8"/>
      <c r="E376" s="8"/>
      <c r="F376" s="8"/>
      <c r="G376" s="8"/>
      <c r="H376" s="8"/>
      <c r="I376" s="8"/>
      <c r="J376" s="8"/>
      <c r="K376" s="7"/>
      <c r="L376" s="7"/>
      <c r="M376" s="7"/>
      <c r="N376" s="7"/>
      <c r="O376" s="7"/>
      <c r="P376" s="7"/>
      <c r="Q376" s="7"/>
      <c r="R376" s="7"/>
      <c r="S376" s="7"/>
      <c r="T376" s="7"/>
      <c r="U376" s="7"/>
      <c r="V376" s="7"/>
      <c r="W376" s="7"/>
      <c r="X376" s="7"/>
      <c r="Y376" s="7"/>
      <c r="Z376" s="7"/>
    </row>
    <row r="377" spans="1:26" ht="12.75" customHeight="1">
      <c r="A377" s="7"/>
      <c r="B377" s="8"/>
      <c r="C377" s="8"/>
      <c r="D377" s="8"/>
      <c r="E377" s="8"/>
      <c r="F377" s="8"/>
      <c r="G377" s="8"/>
      <c r="H377" s="8"/>
      <c r="I377" s="8"/>
      <c r="J377" s="8"/>
      <c r="K377" s="7"/>
      <c r="L377" s="7"/>
      <c r="M377" s="7"/>
      <c r="N377" s="7"/>
      <c r="O377" s="7"/>
      <c r="P377" s="7"/>
      <c r="Q377" s="7"/>
      <c r="R377" s="7"/>
      <c r="S377" s="7"/>
      <c r="T377" s="7"/>
      <c r="U377" s="7"/>
      <c r="V377" s="7"/>
      <c r="W377" s="7"/>
      <c r="X377" s="7"/>
      <c r="Y377" s="7"/>
      <c r="Z377" s="7"/>
    </row>
    <row r="378" spans="1:26" ht="12.75" customHeight="1">
      <c r="A378" s="7"/>
      <c r="B378" s="8"/>
      <c r="C378" s="8"/>
      <c r="D378" s="8"/>
      <c r="E378" s="8"/>
      <c r="F378" s="8"/>
      <c r="G378" s="8"/>
      <c r="H378" s="8"/>
      <c r="I378" s="8"/>
      <c r="J378" s="8"/>
      <c r="K378" s="7"/>
      <c r="L378" s="7"/>
      <c r="M378" s="7"/>
      <c r="N378" s="7"/>
      <c r="O378" s="7"/>
      <c r="P378" s="7"/>
      <c r="Q378" s="7"/>
      <c r="R378" s="7"/>
      <c r="S378" s="7"/>
      <c r="T378" s="7"/>
      <c r="U378" s="7"/>
      <c r="V378" s="7"/>
      <c r="W378" s="7"/>
      <c r="X378" s="7"/>
      <c r="Y378" s="7"/>
      <c r="Z378" s="7"/>
    </row>
    <row r="379" spans="1:26" ht="12.75" customHeight="1">
      <c r="A379" s="7"/>
      <c r="B379" s="8"/>
      <c r="C379" s="8"/>
      <c r="D379" s="8"/>
      <c r="E379" s="8"/>
      <c r="F379" s="8"/>
      <c r="G379" s="8"/>
      <c r="H379" s="8"/>
      <c r="I379" s="8"/>
      <c r="J379" s="8"/>
      <c r="K379" s="7"/>
      <c r="L379" s="7"/>
      <c r="M379" s="7"/>
      <c r="N379" s="7"/>
      <c r="O379" s="7"/>
      <c r="P379" s="7"/>
      <c r="Q379" s="7"/>
      <c r="R379" s="7"/>
      <c r="S379" s="7"/>
      <c r="T379" s="7"/>
      <c r="U379" s="7"/>
      <c r="V379" s="7"/>
      <c r="W379" s="7"/>
      <c r="X379" s="7"/>
      <c r="Y379" s="7"/>
      <c r="Z379" s="7"/>
    </row>
    <row r="380" spans="1:26" ht="12.75" customHeight="1">
      <c r="A380" s="7"/>
      <c r="B380" s="8"/>
      <c r="C380" s="8"/>
      <c r="D380" s="8"/>
      <c r="E380" s="8"/>
      <c r="F380" s="8"/>
      <c r="G380" s="8"/>
      <c r="H380" s="8"/>
      <c r="I380" s="8"/>
      <c r="J380" s="8"/>
      <c r="K380" s="7"/>
      <c r="L380" s="7"/>
      <c r="M380" s="7"/>
      <c r="N380" s="7"/>
      <c r="O380" s="7"/>
      <c r="P380" s="7"/>
      <c r="Q380" s="7"/>
      <c r="R380" s="7"/>
      <c r="S380" s="7"/>
      <c r="T380" s="7"/>
      <c r="U380" s="7"/>
      <c r="V380" s="7"/>
      <c r="W380" s="7"/>
      <c r="X380" s="7"/>
      <c r="Y380" s="7"/>
      <c r="Z380" s="7"/>
    </row>
    <row r="381" spans="1:26" ht="12.75" customHeight="1">
      <c r="A381" s="7"/>
      <c r="B381" s="8"/>
      <c r="C381" s="8"/>
      <c r="D381" s="8"/>
      <c r="E381" s="8"/>
      <c r="F381" s="8"/>
      <c r="G381" s="8"/>
      <c r="H381" s="8"/>
      <c r="I381" s="8"/>
      <c r="J381" s="8"/>
      <c r="K381" s="7"/>
      <c r="L381" s="7"/>
      <c r="M381" s="7"/>
      <c r="N381" s="7"/>
      <c r="O381" s="7"/>
      <c r="P381" s="7"/>
      <c r="Q381" s="7"/>
      <c r="R381" s="7"/>
      <c r="S381" s="7"/>
      <c r="T381" s="7"/>
      <c r="U381" s="7"/>
      <c r="V381" s="7"/>
      <c r="W381" s="7"/>
      <c r="X381" s="7"/>
      <c r="Y381" s="7"/>
      <c r="Z381" s="7"/>
    </row>
    <row r="382" spans="1:26" ht="12.75" customHeight="1">
      <c r="A382" s="7"/>
      <c r="B382" s="8"/>
      <c r="C382" s="8"/>
      <c r="D382" s="8"/>
      <c r="E382" s="8"/>
      <c r="F382" s="8"/>
      <c r="G382" s="8"/>
      <c r="H382" s="8"/>
      <c r="I382" s="8"/>
      <c r="J382" s="8"/>
      <c r="K382" s="7"/>
      <c r="L382" s="7"/>
      <c r="M382" s="7"/>
      <c r="N382" s="7"/>
      <c r="O382" s="7"/>
      <c r="P382" s="7"/>
      <c r="Q382" s="7"/>
      <c r="R382" s="7"/>
      <c r="S382" s="7"/>
      <c r="T382" s="7"/>
      <c r="U382" s="7"/>
      <c r="V382" s="7"/>
      <c r="W382" s="7"/>
      <c r="X382" s="7"/>
      <c r="Y382" s="7"/>
      <c r="Z382" s="7"/>
    </row>
    <row r="383" spans="1:26" ht="12.75" customHeight="1">
      <c r="A383" s="7"/>
      <c r="B383" s="8"/>
      <c r="C383" s="8"/>
      <c r="D383" s="8"/>
      <c r="E383" s="8"/>
      <c r="F383" s="8"/>
      <c r="G383" s="8"/>
      <c r="H383" s="8"/>
      <c r="I383" s="8"/>
      <c r="J383" s="8"/>
      <c r="K383" s="7"/>
      <c r="L383" s="7"/>
      <c r="M383" s="7"/>
      <c r="N383" s="7"/>
      <c r="O383" s="7"/>
      <c r="P383" s="7"/>
      <c r="Q383" s="7"/>
      <c r="R383" s="7"/>
      <c r="S383" s="7"/>
      <c r="T383" s="7"/>
      <c r="U383" s="7"/>
      <c r="V383" s="7"/>
      <c r="W383" s="7"/>
      <c r="X383" s="7"/>
      <c r="Y383" s="7"/>
      <c r="Z383" s="7"/>
    </row>
    <row r="384" spans="1:26" ht="12.75" customHeight="1">
      <c r="A384" s="7"/>
      <c r="B384" s="8"/>
      <c r="C384" s="8"/>
      <c r="D384" s="8"/>
      <c r="E384" s="8"/>
      <c r="F384" s="8"/>
      <c r="G384" s="8"/>
      <c r="H384" s="8"/>
      <c r="I384" s="8"/>
      <c r="J384" s="8"/>
      <c r="K384" s="7"/>
      <c r="L384" s="7"/>
      <c r="M384" s="7"/>
      <c r="N384" s="7"/>
      <c r="O384" s="7"/>
      <c r="P384" s="7"/>
      <c r="Q384" s="7"/>
      <c r="R384" s="7"/>
      <c r="S384" s="7"/>
      <c r="T384" s="7"/>
      <c r="U384" s="7"/>
      <c r="V384" s="7"/>
      <c r="W384" s="7"/>
      <c r="X384" s="7"/>
      <c r="Y384" s="7"/>
      <c r="Z384" s="7"/>
    </row>
    <row r="385" spans="1:26" ht="12.75" customHeight="1">
      <c r="A385" s="7"/>
      <c r="B385" s="8"/>
      <c r="C385" s="8"/>
      <c r="D385" s="8"/>
      <c r="E385" s="8"/>
      <c r="F385" s="8"/>
      <c r="G385" s="8"/>
      <c r="H385" s="8"/>
      <c r="I385" s="8"/>
      <c r="J385" s="8"/>
      <c r="K385" s="7"/>
      <c r="L385" s="7"/>
      <c r="M385" s="7"/>
      <c r="N385" s="7"/>
      <c r="O385" s="7"/>
      <c r="P385" s="7"/>
      <c r="Q385" s="7"/>
      <c r="R385" s="7"/>
      <c r="S385" s="7"/>
      <c r="T385" s="7"/>
      <c r="U385" s="7"/>
      <c r="V385" s="7"/>
      <c r="W385" s="7"/>
      <c r="X385" s="7"/>
      <c r="Y385" s="7"/>
      <c r="Z385" s="7"/>
    </row>
    <row r="386" spans="1:26" ht="12.75" customHeight="1">
      <c r="A386" s="7"/>
      <c r="B386" s="8"/>
      <c r="C386" s="8"/>
      <c r="D386" s="8"/>
      <c r="E386" s="8"/>
      <c r="F386" s="8"/>
      <c r="G386" s="8"/>
      <c r="H386" s="8"/>
      <c r="I386" s="8"/>
      <c r="J386" s="8"/>
      <c r="K386" s="7"/>
      <c r="L386" s="7"/>
      <c r="M386" s="7"/>
      <c r="N386" s="7"/>
      <c r="O386" s="7"/>
      <c r="P386" s="7"/>
      <c r="Q386" s="7"/>
      <c r="R386" s="7"/>
      <c r="S386" s="7"/>
      <c r="T386" s="7"/>
      <c r="U386" s="7"/>
      <c r="V386" s="7"/>
      <c r="W386" s="7"/>
      <c r="X386" s="7"/>
      <c r="Y386" s="7"/>
      <c r="Z386" s="7"/>
    </row>
    <row r="387" spans="1:26" ht="12.75" customHeight="1">
      <c r="A387" s="7"/>
      <c r="B387" s="8"/>
      <c r="C387" s="8"/>
      <c r="D387" s="8"/>
      <c r="E387" s="8"/>
      <c r="F387" s="8"/>
      <c r="G387" s="8"/>
      <c r="H387" s="8"/>
      <c r="I387" s="8"/>
      <c r="J387" s="8"/>
      <c r="K387" s="7"/>
      <c r="L387" s="7"/>
      <c r="M387" s="7"/>
      <c r="N387" s="7"/>
      <c r="O387" s="7"/>
      <c r="P387" s="7"/>
      <c r="Q387" s="7"/>
      <c r="R387" s="7"/>
      <c r="S387" s="7"/>
      <c r="T387" s="7"/>
      <c r="U387" s="7"/>
      <c r="V387" s="7"/>
      <c r="W387" s="7"/>
      <c r="X387" s="7"/>
      <c r="Y387" s="7"/>
      <c r="Z387" s="7"/>
    </row>
    <row r="388" spans="1:26" ht="12.75" customHeight="1">
      <c r="A388" s="7"/>
      <c r="B388" s="8"/>
      <c r="C388" s="8"/>
      <c r="D388" s="8"/>
      <c r="E388" s="8"/>
      <c r="F388" s="8"/>
      <c r="G388" s="8"/>
      <c r="H388" s="8"/>
      <c r="I388" s="8"/>
      <c r="J388" s="8"/>
      <c r="K388" s="7"/>
      <c r="L388" s="7"/>
      <c r="M388" s="7"/>
      <c r="N388" s="7"/>
      <c r="O388" s="7"/>
      <c r="P388" s="7"/>
      <c r="Q388" s="7"/>
      <c r="R388" s="7"/>
      <c r="S388" s="7"/>
      <c r="T388" s="7"/>
      <c r="U388" s="7"/>
      <c r="V388" s="7"/>
      <c r="W388" s="7"/>
      <c r="X388" s="7"/>
      <c r="Y388" s="7"/>
      <c r="Z388" s="7"/>
    </row>
    <row r="389" spans="1:26" ht="12.75" customHeight="1">
      <c r="A389" s="7"/>
      <c r="B389" s="8"/>
      <c r="C389" s="8"/>
      <c r="D389" s="8"/>
      <c r="E389" s="8"/>
      <c r="F389" s="8"/>
      <c r="G389" s="8"/>
      <c r="H389" s="8"/>
      <c r="I389" s="8"/>
      <c r="J389" s="8"/>
      <c r="K389" s="7"/>
      <c r="L389" s="7"/>
      <c r="M389" s="7"/>
      <c r="N389" s="7"/>
      <c r="O389" s="7"/>
      <c r="P389" s="7"/>
      <c r="Q389" s="7"/>
      <c r="R389" s="7"/>
      <c r="S389" s="7"/>
      <c r="T389" s="7"/>
      <c r="U389" s="7"/>
      <c r="V389" s="7"/>
      <c r="W389" s="7"/>
      <c r="X389" s="7"/>
      <c r="Y389" s="7"/>
      <c r="Z389" s="7"/>
    </row>
    <row r="390" spans="1:26" ht="12.75" customHeight="1">
      <c r="A390" s="7"/>
      <c r="B390" s="8"/>
      <c r="C390" s="8"/>
      <c r="D390" s="8"/>
      <c r="E390" s="8"/>
      <c r="F390" s="8"/>
      <c r="G390" s="8"/>
      <c r="H390" s="8"/>
      <c r="I390" s="8"/>
      <c r="J390" s="8"/>
      <c r="K390" s="7"/>
      <c r="L390" s="7"/>
      <c r="M390" s="7"/>
      <c r="N390" s="7"/>
      <c r="O390" s="7"/>
      <c r="P390" s="7"/>
      <c r="Q390" s="7"/>
      <c r="R390" s="7"/>
      <c r="S390" s="7"/>
      <c r="T390" s="7"/>
      <c r="U390" s="7"/>
      <c r="V390" s="7"/>
      <c r="W390" s="7"/>
      <c r="X390" s="7"/>
      <c r="Y390" s="7"/>
      <c r="Z390" s="7"/>
    </row>
    <row r="391" spans="1:26" ht="12.75" customHeight="1">
      <c r="A391" s="7"/>
      <c r="B391" s="8"/>
      <c r="C391" s="8"/>
      <c r="D391" s="8"/>
      <c r="E391" s="8"/>
      <c r="F391" s="8"/>
      <c r="G391" s="8"/>
      <c r="H391" s="8"/>
      <c r="I391" s="8"/>
      <c r="J391" s="8"/>
      <c r="K391" s="7"/>
      <c r="L391" s="7"/>
      <c r="M391" s="7"/>
      <c r="N391" s="7"/>
      <c r="O391" s="7"/>
      <c r="P391" s="7"/>
      <c r="Q391" s="7"/>
      <c r="R391" s="7"/>
      <c r="S391" s="7"/>
      <c r="T391" s="7"/>
      <c r="U391" s="7"/>
      <c r="V391" s="7"/>
      <c r="W391" s="7"/>
      <c r="X391" s="7"/>
      <c r="Y391" s="7"/>
      <c r="Z391" s="7"/>
    </row>
    <row r="392" spans="1:26" ht="12.75" customHeight="1">
      <c r="A392" s="7"/>
      <c r="B392" s="8"/>
      <c r="C392" s="8"/>
      <c r="D392" s="8"/>
      <c r="E392" s="8"/>
      <c r="F392" s="8"/>
      <c r="G392" s="8"/>
      <c r="H392" s="8"/>
      <c r="I392" s="8"/>
      <c r="J392" s="8"/>
      <c r="K392" s="7"/>
      <c r="L392" s="7"/>
      <c r="M392" s="7"/>
      <c r="N392" s="7"/>
      <c r="O392" s="7"/>
      <c r="P392" s="7"/>
      <c r="Q392" s="7"/>
      <c r="R392" s="7"/>
      <c r="S392" s="7"/>
      <c r="T392" s="7"/>
      <c r="U392" s="7"/>
      <c r="V392" s="7"/>
      <c r="W392" s="7"/>
      <c r="X392" s="7"/>
      <c r="Y392" s="7"/>
      <c r="Z392" s="7"/>
    </row>
    <row r="393" spans="1:26" ht="12.75" customHeight="1">
      <c r="A393" s="7"/>
      <c r="B393" s="8"/>
      <c r="C393" s="8"/>
      <c r="D393" s="8"/>
      <c r="E393" s="8"/>
      <c r="F393" s="8"/>
      <c r="G393" s="8"/>
      <c r="H393" s="8"/>
      <c r="I393" s="8"/>
      <c r="J393" s="8"/>
      <c r="K393" s="7"/>
      <c r="L393" s="7"/>
      <c r="M393" s="7"/>
      <c r="N393" s="7"/>
      <c r="O393" s="7"/>
      <c r="P393" s="7"/>
      <c r="Q393" s="7"/>
      <c r="R393" s="7"/>
      <c r="S393" s="7"/>
      <c r="T393" s="7"/>
      <c r="U393" s="7"/>
      <c r="V393" s="7"/>
      <c r="W393" s="7"/>
      <c r="X393" s="7"/>
      <c r="Y393" s="7"/>
      <c r="Z393" s="7"/>
    </row>
    <row r="394" spans="1:26" ht="12.75" customHeight="1">
      <c r="A394" s="7"/>
      <c r="B394" s="8"/>
      <c r="C394" s="8"/>
      <c r="D394" s="8"/>
      <c r="E394" s="8"/>
      <c r="F394" s="8"/>
      <c r="G394" s="8"/>
      <c r="H394" s="8"/>
      <c r="I394" s="8"/>
      <c r="J394" s="8"/>
      <c r="K394" s="7"/>
      <c r="L394" s="7"/>
      <c r="M394" s="7"/>
      <c r="N394" s="7"/>
      <c r="O394" s="7"/>
      <c r="P394" s="7"/>
      <c r="Q394" s="7"/>
      <c r="R394" s="7"/>
      <c r="S394" s="7"/>
      <c r="T394" s="7"/>
      <c r="U394" s="7"/>
      <c r="V394" s="7"/>
      <c r="W394" s="7"/>
      <c r="X394" s="7"/>
      <c r="Y394" s="7"/>
      <c r="Z394" s="7"/>
    </row>
    <row r="395" spans="1:26" ht="12.75" customHeight="1">
      <c r="A395" s="7"/>
      <c r="B395" s="8"/>
      <c r="C395" s="8"/>
      <c r="D395" s="8"/>
      <c r="E395" s="8"/>
      <c r="F395" s="8"/>
      <c r="G395" s="8"/>
      <c r="H395" s="8"/>
      <c r="I395" s="8"/>
      <c r="J395" s="8"/>
      <c r="K395" s="7"/>
      <c r="L395" s="7"/>
      <c r="M395" s="7"/>
      <c r="N395" s="7"/>
      <c r="O395" s="7"/>
      <c r="P395" s="7"/>
      <c r="Q395" s="7"/>
      <c r="R395" s="7"/>
      <c r="S395" s="7"/>
      <c r="T395" s="7"/>
      <c r="U395" s="7"/>
      <c r="V395" s="7"/>
      <c r="W395" s="7"/>
      <c r="X395" s="7"/>
      <c r="Y395" s="7"/>
      <c r="Z395" s="7"/>
    </row>
    <row r="396" spans="1:26" ht="12.75" customHeight="1">
      <c r="A396" s="7"/>
      <c r="B396" s="8"/>
      <c r="C396" s="8"/>
      <c r="D396" s="8"/>
      <c r="E396" s="8"/>
      <c r="F396" s="8"/>
      <c r="G396" s="8"/>
      <c r="H396" s="8"/>
      <c r="I396" s="8"/>
      <c r="J396" s="8"/>
      <c r="K396" s="7"/>
      <c r="L396" s="7"/>
      <c r="M396" s="7"/>
      <c r="N396" s="7"/>
      <c r="O396" s="7"/>
      <c r="P396" s="7"/>
      <c r="Q396" s="7"/>
      <c r="R396" s="7"/>
      <c r="S396" s="7"/>
      <c r="T396" s="7"/>
      <c r="U396" s="7"/>
      <c r="V396" s="7"/>
      <c r="W396" s="7"/>
      <c r="X396" s="7"/>
      <c r="Y396" s="7"/>
      <c r="Z396" s="7"/>
    </row>
    <row r="397" spans="1:26" ht="12.75" customHeight="1">
      <c r="A397" s="7"/>
      <c r="B397" s="8"/>
      <c r="C397" s="8"/>
      <c r="D397" s="8"/>
      <c r="E397" s="8"/>
      <c r="F397" s="8"/>
      <c r="G397" s="8"/>
      <c r="H397" s="8"/>
      <c r="I397" s="8"/>
      <c r="J397" s="8"/>
      <c r="K397" s="7"/>
      <c r="L397" s="7"/>
      <c r="M397" s="7"/>
      <c r="N397" s="7"/>
      <c r="O397" s="7"/>
      <c r="P397" s="7"/>
      <c r="Q397" s="7"/>
      <c r="R397" s="7"/>
      <c r="S397" s="7"/>
      <c r="T397" s="7"/>
      <c r="U397" s="7"/>
      <c r="V397" s="7"/>
      <c r="W397" s="7"/>
      <c r="X397" s="7"/>
      <c r="Y397" s="7"/>
      <c r="Z397" s="7"/>
    </row>
    <row r="398" spans="1:26" ht="12.75" customHeight="1">
      <c r="A398" s="7"/>
      <c r="B398" s="8"/>
      <c r="C398" s="8"/>
      <c r="D398" s="8"/>
      <c r="E398" s="8"/>
      <c r="F398" s="8"/>
      <c r="G398" s="8"/>
      <c r="H398" s="8"/>
      <c r="I398" s="8"/>
      <c r="J398" s="8"/>
      <c r="K398" s="7"/>
      <c r="L398" s="7"/>
      <c r="M398" s="7"/>
      <c r="N398" s="7"/>
      <c r="O398" s="7"/>
      <c r="P398" s="7"/>
      <c r="Q398" s="7"/>
      <c r="R398" s="7"/>
      <c r="S398" s="7"/>
      <c r="T398" s="7"/>
      <c r="U398" s="7"/>
      <c r="V398" s="7"/>
      <c r="W398" s="7"/>
      <c r="X398" s="7"/>
      <c r="Y398" s="7"/>
      <c r="Z398" s="7"/>
    </row>
    <row r="399" spans="1:26" ht="12.75" customHeight="1">
      <c r="A399" s="7"/>
      <c r="B399" s="8"/>
      <c r="C399" s="8"/>
      <c r="D399" s="8"/>
      <c r="E399" s="8"/>
      <c r="F399" s="8"/>
      <c r="G399" s="8"/>
      <c r="H399" s="8"/>
      <c r="I399" s="8"/>
      <c r="J399" s="8"/>
      <c r="K399" s="7"/>
      <c r="L399" s="7"/>
      <c r="M399" s="7"/>
      <c r="N399" s="7"/>
      <c r="O399" s="7"/>
      <c r="P399" s="7"/>
      <c r="Q399" s="7"/>
      <c r="R399" s="7"/>
      <c r="S399" s="7"/>
      <c r="T399" s="7"/>
      <c r="U399" s="7"/>
      <c r="V399" s="7"/>
      <c r="W399" s="7"/>
      <c r="X399" s="7"/>
      <c r="Y399" s="7"/>
      <c r="Z399" s="7"/>
    </row>
    <row r="400" spans="1:26" ht="12.75" customHeight="1">
      <c r="A400" s="7"/>
      <c r="B400" s="8"/>
      <c r="C400" s="8"/>
      <c r="D400" s="8"/>
      <c r="E400" s="8"/>
      <c r="F400" s="8"/>
      <c r="G400" s="8"/>
      <c r="H400" s="8"/>
      <c r="I400" s="8"/>
      <c r="J400" s="8"/>
      <c r="K400" s="7"/>
      <c r="L400" s="7"/>
      <c r="M400" s="7"/>
      <c r="N400" s="7"/>
      <c r="O400" s="7"/>
      <c r="P400" s="7"/>
      <c r="Q400" s="7"/>
      <c r="R400" s="7"/>
      <c r="S400" s="7"/>
      <c r="T400" s="7"/>
      <c r="U400" s="7"/>
      <c r="V400" s="7"/>
      <c r="W400" s="7"/>
      <c r="X400" s="7"/>
      <c r="Y400" s="7"/>
      <c r="Z400" s="7"/>
    </row>
    <row r="401" spans="1:26" ht="12.75" customHeight="1">
      <c r="A401" s="7"/>
      <c r="B401" s="8"/>
      <c r="C401" s="8"/>
      <c r="D401" s="8"/>
      <c r="E401" s="8"/>
      <c r="F401" s="8"/>
      <c r="G401" s="8"/>
      <c r="H401" s="8"/>
      <c r="I401" s="8"/>
      <c r="J401" s="8"/>
      <c r="K401" s="7"/>
      <c r="L401" s="7"/>
      <c r="M401" s="7"/>
      <c r="N401" s="7"/>
      <c r="O401" s="7"/>
      <c r="P401" s="7"/>
      <c r="Q401" s="7"/>
      <c r="R401" s="7"/>
      <c r="S401" s="7"/>
      <c r="T401" s="7"/>
      <c r="U401" s="7"/>
      <c r="V401" s="7"/>
      <c r="W401" s="7"/>
      <c r="X401" s="7"/>
      <c r="Y401" s="7"/>
      <c r="Z401" s="7"/>
    </row>
    <row r="402" spans="1:26" ht="12.75" customHeight="1">
      <c r="A402" s="7"/>
      <c r="B402" s="8"/>
      <c r="C402" s="8"/>
      <c r="D402" s="8"/>
      <c r="E402" s="8"/>
      <c r="F402" s="8"/>
      <c r="G402" s="8"/>
      <c r="H402" s="8"/>
      <c r="I402" s="8"/>
      <c r="J402" s="8"/>
      <c r="K402" s="7"/>
      <c r="L402" s="7"/>
      <c r="M402" s="7"/>
      <c r="N402" s="7"/>
      <c r="O402" s="7"/>
      <c r="P402" s="7"/>
      <c r="Q402" s="7"/>
      <c r="R402" s="7"/>
      <c r="S402" s="7"/>
      <c r="T402" s="7"/>
      <c r="U402" s="7"/>
      <c r="V402" s="7"/>
      <c r="W402" s="7"/>
      <c r="X402" s="7"/>
      <c r="Y402" s="7"/>
      <c r="Z402" s="7"/>
    </row>
    <row r="403" spans="1:26" ht="12.75" customHeight="1">
      <c r="A403" s="7"/>
      <c r="B403" s="8"/>
      <c r="C403" s="8"/>
      <c r="D403" s="8"/>
      <c r="E403" s="8"/>
      <c r="F403" s="8"/>
      <c r="G403" s="8"/>
      <c r="H403" s="8"/>
      <c r="I403" s="8"/>
      <c r="J403" s="8"/>
      <c r="K403" s="7"/>
      <c r="L403" s="7"/>
      <c r="M403" s="7"/>
      <c r="N403" s="7"/>
      <c r="O403" s="7"/>
      <c r="P403" s="7"/>
      <c r="Q403" s="7"/>
      <c r="R403" s="7"/>
      <c r="S403" s="7"/>
      <c r="T403" s="7"/>
      <c r="U403" s="7"/>
      <c r="V403" s="7"/>
      <c r="W403" s="7"/>
      <c r="X403" s="7"/>
      <c r="Y403" s="7"/>
      <c r="Z403" s="7"/>
    </row>
    <row r="404" spans="1:26" ht="12.75" customHeight="1">
      <c r="A404" s="7"/>
      <c r="B404" s="8"/>
      <c r="C404" s="8"/>
      <c r="D404" s="8"/>
      <c r="E404" s="8"/>
      <c r="F404" s="8"/>
      <c r="G404" s="8"/>
      <c r="H404" s="8"/>
      <c r="I404" s="8"/>
      <c r="J404" s="8"/>
      <c r="K404" s="7"/>
      <c r="L404" s="7"/>
      <c r="M404" s="7"/>
      <c r="N404" s="7"/>
      <c r="O404" s="7"/>
      <c r="P404" s="7"/>
      <c r="Q404" s="7"/>
      <c r="R404" s="7"/>
      <c r="S404" s="7"/>
      <c r="T404" s="7"/>
      <c r="U404" s="7"/>
      <c r="V404" s="7"/>
      <c r="W404" s="7"/>
      <c r="X404" s="7"/>
      <c r="Y404" s="7"/>
      <c r="Z404" s="7"/>
    </row>
    <row r="405" spans="1:26" ht="12.75" customHeight="1">
      <c r="A405" s="7"/>
      <c r="B405" s="8"/>
      <c r="C405" s="8"/>
      <c r="D405" s="8"/>
      <c r="E405" s="8"/>
      <c r="F405" s="8"/>
      <c r="G405" s="8"/>
      <c r="H405" s="8"/>
      <c r="I405" s="8"/>
      <c r="J405" s="8"/>
      <c r="K405" s="7"/>
      <c r="L405" s="7"/>
      <c r="M405" s="7"/>
      <c r="N405" s="7"/>
      <c r="O405" s="7"/>
      <c r="P405" s="7"/>
      <c r="Q405" s="7"/>
      <c r="R405" s="7"/>
      <c r="S405" s="7"/>
      <c r="T405" s="7"/>
      <c r="U405" s="7"/>
      <c r="V405" s="7"/>
      <c r="W405" s="7"/>
      <c r="X405" s="7"/>
      <c r="Y405" s="7"/>
      <c r="Z405" s="7"/>
    </row>
    <row r="406" spans="1:26" ht="12.75" customHeight="1">
      <c r="A406" s="7"/>
      <c r="B406" s="8"/>
      <c r="C406" s="8"/>
      <c r="D406" s="8"/>
      <c r="E406" s="8"/>
      <c r="F406" s="8"/>
      <c r="G406" s="8"/>
      <c r="H406" s="8"/>
      <c r="I406" s="8"/>
      <c r="J406" s="8"/>
      <c r="K406" s="7"/>
      <c r="L406" s="7"/>
      <c r="M406" s="7"/>
      <c r="N406" s="7"/>
      <c r="O406" s="7"/>
      <c r="P406" s="7"/>
      <c r="Q406" s="7"/>
      <c r="R406" s="7"/>
      <c r="S406" s="7"/>
      <c r="T406" s="7"/>
      <c r="U406" s="7"/>
      <c r="V406" s="7"/>
      <c r="W406" s="7"/>
      <c r="X406" s="7"/>
      <c r="Y406" s="7"/>
      <c r="Z406" s="7"/>
    </row>
    <row r="407" spans="1:26" ht="12.75" customHeight="1">
      <c r="A407" s="7"/>
      <c r="B407" s="8"/>
      <c r="C407" s="8"/>
      <c r="D407" s="8"/>
      <c r="E407" s="8"/>
      <c r="F407" s="8"/>
      <c r="G407" s="8"/>
      <c r="H407" s="8"/>
      <c r="I407" s="8"/>
      <c r="J407" s="8"/>
      <c r="K407" s="7"/>
      <c r="L407" s="7"/>
      <c r="M407" s="7"/>
      <c r="N407" s="7"/>
      <c r="O407" s="7"/>
      <c r="P407" s="7"/>
      <c r="Q407" s="7"/>
      <c r="R407" s="7"/>
      <c r="S407" s="7"/>
      <c r="T407" s="7"/>
      <c r="U407" s="7"/>
      <c r="V407" s="7"/>
      <c r="W407" s="7"/>
      <c r="X407" s="7"/>
      <c r="Y407" s="7"/>
      <c r="Z407" s="7"/>
    </row>
    <row r="408" spans="1:26" ht="12.75" customHeight="1">
      <c r="A408" s="7"/>
      <c r="B408" s="8"/>
      <c r="C408" s="8"/>
      <c r="D408" s="8"/>
      <c r="E408" s="8"/>
      <c r="F408" s="8"/>
      <c r="G408" s="8"/>
      <c r="H408" s="8"/>
      <c r="I408" s="8"/>
      <c r="J408" s="8"/>
      <c r="K408" s="7"/>
      <c r="L408" s="7"/>
      <c r="M408" s="7"/>
      <c r="N408" s="7"/>
      <c r="O408" s="7"/>
      <c r="P408" s="7"/>
      <c r="Q408" s="7"/>
      <c r="R408" s="7"/>
      <c r="S408" s="7"/>
      <c r="T408" s="7"/>
      <c r="U408" s="7"/>
      <c r="V408" s="7"/>
      <c r="W408" s="7"/>
      <c r="X408" s="7"/>
      <c r="Y408" s="7"/>
      <c r="Z408" s="7"/>
    </row>
    <row r="409" spans="1:26" ht="12.75" customHeight="1">
      <c r="A409" s="7"/>
      <c r="B409" s="8"/>
      <c r="C409" s="8"/>
      <c r="D409" s="8"/>
      <c r="E409" s="8"/>
      <c r="F409" s="8"/>
      <c r="G409" s="8"/>
      <c r="H409" s="8"/>
      <c r="I409" s="8"/>
      <c r="J409" s="8"/>
      <c r="K409" s="7"/>
      <c r="L409" s="7"/>
      <c r="M409" s="7"/>
      <c r="N409" s="7"/>
      <c r="O409" s="7"/>
      <c r="P409" s="7"/>
      <c r="Q409" s="7"/>
      <c r="R409" s="7"/>
      <c r="S409" s="7"/>
      <c r="T409" s="7"/>
      <c r="U409" s="7"/>
      <c r="V409" s="7"/>
      <c r="W409" s="7"/>
      <c r="X409" s="7"/>
      <c r="Y409" s="7"/>
      <c r="Z409" s="7"/>
    </row>
    <row r="410" spans="1:26" ht="12.75" customHeight="1">
      <c r="A410" s="7"/>
      <c r="B410" s="8"/>
      <c r="C410" s="8"/>
      <c r="D410" s="8"/>
      <c r="E410" s="8"/>
      <c r="F410" s="8"/>
      <c r="G410" s="8"/>
      <c r="H410" s="8"/>
      <c r="I410" s="8"/>
      <c r="J410" s="8"/>
      <c r="K410" s="7"/>
      <c r="L410" s="7"/>
      <c r="M410" s="7"/>
      <c r="N410" s="7"/>
      <c r="O410" s="7"/>
      <c r="P410" s="7"/>
      <c r="Q410" s="7"/>
      <c r="R410" s="7"/>
      <c r="S410" s="7"/>
      <c r="T410" s="7"/>
      <c r="U410" s="7"/>
      <c r="V410" s="7"/>
      <c r="W410" s="7"/>
      <c r="X410" s="7"/>
      <c r="Y410" s="7"/>
      <c r="Z410" s="7"/>
    </row>
    <row r="411" spans="1:26" ht="12.75" customHeight="1">
      <c r="A411" s="7"/>
      <c r="B411" s="8"/>
      <c r="C411" s="8"/>
      <c r="D411" s="8"/>
      <c r="E411" s="8"/>
      <c r="F411" s="8"/>
      <c r="G411" s="8"/>
      <c r="H411" s="8"/>
      <c r="I411" s="8"/>
      <c r="J411" s="8"/>
      <c r="K411" s="7"/>
      <c r="L411" s="7"/>
      <c r="M411" s="7"/>
      <c r="N411" s="7"/>
      <c r="O411" s="7"/>
      <c r="P411" s="7"/>
      <c r="Q411" s="7"/>
      <c r="R411" s="7"/>
      <c r="S411" s="7"/>
      <c r="T411" s="7"/>
      <c r="U411" s="7"/>
      <c r="V411" s="7"/>
      <c r="W411" s="7"/>
      <c r="X411" s="7"/>
      <c r="Y411" s="7"/>
      <c r="Z411" s="7"/>
    </row>
    <row r="412" spans="1:26" ht="12.75" customHeight="1">
      <c r="A412" s="7"/>
      <c r="B412" s="8"/>
      <c r="C412" s="8"/>
      <c r="D412" s="8"/>
      <c r="E412" s="8"/>
      <c r="F412" s="8"/>
      <c r="G412" s="8"/>
      <c r="H412" s="8"/>
      <c r="I412" s="8"/>
      <c r="J412" s="8"/>
      <c r="K412" s="7"/>
      <c r="L412" s="7"/>
      <c r="M412" s="7"/>
      <c r="N412" s="7"/>
      <c r="O412" s="7"/>
      <c r="P412" s="7"/>
      <c r="Q412" s="7"/>
      <c r="R412" s="7"/>
      <c r="S412" s="7"/>
      <c r="T412" s="7"/>
      <c r="U412" s="7"/>
      <c r="V412" s="7"/>
      <c r="W412" s="7"/>
      <c r="X412" s="7"/>
      <c r="Y412" s="7"/>
      <c r="Z412" s="7"/>
    </row>
    <row r="413" spans="1:26" ht="12.75" customHeight="1">
      <c r="A413" s="7"/>
      <c r="B413" s="8"/>
      <c r="C413" s="8"/>
      <c r="D413" s="8"/>
      <c r="E413" s="8"/>
      <c r="F413" s="8"/>
      <c r="G413" s="8"/>
      <c r="H413" s="8"/>
      <c r="I413" s="8"/>
      <c r="J413" s="8"/>
      <c r="K413" s="7"/>
      <c r="L413" s="7"/>
      <c r="M413" s="7"/>
      <c r="N413" s="7"/>
      <c r="O413" s="7"/>
      <c r="P413" s="7"/>
      <c r="Q413" s="7"/>
      <c r="R413" s="7"/>
      <c r="S413" s="7"/>
      <c r="T413" s="7"/>
      <c r="U413" s="7"/>
      <c r="V413" s="7"/>
      <c r="W413" s="7"/>
      <c r="X413" s="7"/>
      <c r="Y413" s="7"/>
      <c r="Z413" s="7"/>
    </row>
    <row r="414" spans="1:26" ht="12.75" customHeight="1">
      <c r="A414" s="7"/>
      <c r="B414" s="8"/>
      <c r="C414" s="8"/>
      <c r="D414" s="8"/>
      <c r="E414" s="8"/>
      <c r="F414" s="8"/>
      <c r="G414" s="8"/>
      <c r="H414" s="8"/>
      <c r="I414" s="8"/>
      <c r="J414" s="8"/>
      <c r="K414" s="7"/>
      <c r="L414" s="7"/>
      <c r="M414" s="7"/>
      <c r="N414" s="7"/>
      <c r="O414" s="7"/>
      <c r="P414" s="7"/>
      <c r="Q414" s="7"/>
      <c r="R414" s="7"/>
      <c r="S414" s="7"/>
      <c r="T414" s="7"/>
      <c r="U414" s="7"/>
      <c r="V414" s="7"/>
      <c r="W414" s="7"/>
      <c r="X414" s="7"/>
      <c r="Y414" s="7"/>
      <c r="Z414" s="7"/>
    </row>
    <row r="415" spans="1:26" ht="12.75" customHeight="1">
      <c r="A415" s="7"/>
      <c r="B415" s="8"/>
      <c r="C415" s="8"/>
      <c r="D415" s="8"/>
      <c r="E415" s="8"/>
      <c r="F415" s="8"/>
      <c r="G415" s="8"/>
      <c r="H415" s="8"/>
      <c r="I415" s="8"/>
      <c r="J415" s="8"/>
      <c r="K415" s="7"/>
      <c r="L415" s="7"/>
      <c r="M415" s="7"/>
      <c r="N415" s="7"/>
      <c r="O415" s="7"/>
      <c r="P415" s="7"/>
      <c r="Q415" s="7"/>
      <c r="R415" s="7"/>
      <c r="S415" s="7"/>
      <c r="T415" s="7"/>
      <c r="U415" s="7"/>
      <c r="V415" s="7"/>
      <c r="W415" s="7"/>
      <c r="X415" s="7"/>
      <c r="Y415" s="7"/>
      <c r="Z415" s="7"/>
    </row>
    <row r="416" spans="1:26" ht="12.75" customHeight="1">
      <c r="A416" s="7"/>
      <c r="B416" s="8"/>
      <c r="C416" s="8"/>
      <c r="D416" s="8"/>
      <c r="E416" s="8"/>
      <c r="F416" s="8"/>
      <c r="G416" s="8"/>
      <c r="H416" s="8"/>
      <c r="I416" s="8"/>
      <c r="J416" s="8"/>
      <c r="K416" s="7"/>
      <c r="L416" s="7"/>
      <c r="M416" s="7"/>
      <c r="N416" s="7"/>
      <c r="O416" s="7"/>
      <c r="P416" s="7"/>
      <c r="Q416" s="7"/>
      <c r="R416" s="7"/>
      <c r="S416" s="7"/>
      <c r="T416" s="7"/>
      <c r="U416" s="7"/>
      <c r="V416" s="7"/>
      <c r="W416" s="7"/>
      <c r="X416" s="7"/>
      <c r="Y416" s="7"/>
      <c r="Z416" s="7"/>
    </row>
    <row r="417" spans="1:26" ht="12.75" customHeight="1">
      <c r="A417" s="7"/>
      <c r="B417" s="8"/>
      <c r="C417" s="8"/>
      <c r="D417" s="8"/>
      <c r="E417" s="8"/>
      <c r="F417" s="8"/>
      <c r="G417" s="8"/>
      <c r="H417" s="8"/>
      <c r="I417" s="8"/>
      <c r="J417" s="8"/>
      <c r="K417" s="7"/>
      <c r="L417" s="7"/>
      <c r="M417" s="7"/>
      <c r="N417" s="7"/>
      <c r="O417" s="7"/>
      <c r="P417" s="7"/>
      <c r="Q417" s="7"/>
      <c r="R417" s="7"/>
      <c r="S417" s="7"/>
      <c r="T417" s="7"/>
      <c r="U417" s="7"/>
      <c r="V417" s="7"/>
      <c r="W417" s="7"/>
      <c r="X417" s="7"/>
      <c r="Y417" s="7"/>
      <c r="Z417" s="7"/>
    </row>
    <row r="418" spans="1:26" ht="12.75" customHeight="1">
      <c r="A418" s="7"/>
      <c r="B418" s="8"/>
      <c r="C418" s="8"/>
      <c r="D418" s="8"/>
      <c r="E418" s="8"/>
      <c r="F418" s="8"/>
      <c r="G418" s="8"/>
      <c r="H418" s="8"/>
      <c r="I418" s="8"/>
      <c r="J418" s="8"/>
      <c r="K418" s="7"/>
      <c r="L418" s="7"/>
      <c r="M418" s="7"/>
      <c r="N418" s="7"/>
      <c r="O418" s="7"/>
      <c r="P418" s="7"/>
      <c r="Q418" s="7"/>
      <c r="R418" s="7"/>
      <c r="S418" s="7"/>
      <c r="T418" s="7"/>
      <c r="U418" s="7"/>
      <c r="V418" s="7"/>
      <c r="W418" s="7"/>
      <c r="X418" s="7"/>
      <c r="Y418" s="7"/>
      <c r="Z418" s="7"/>
    </row>
    <row r="419" spans="1:26" ht="12.75" customHeight="1">
      <c r="A419" s="7"/>
      <c r="B419" s="8"/>
      <c r="C419" s="8"/>
      <c r="D419" s="8"/>
      <c r="E419" s="8"/>
      <c r="F419" s="8"/>
      <c r="G419" s="8"/>
      <c r="H419" s="8"/>
      <c r="I419" s="8"/>
      <c r="J419" s="8"/>
      <c r="K419" s="7"/>
      <c r="L419" s="7"/>
      <c r="M419" s="7"/>
      <c r="N419" s="7"/>
      <c r="O419" s="7"/>
      <c r="P419" s="7"/>
      <c r="Q419" s="7"/>
      <c r="R419" s="7"/>
      <c r="S419" s="7"/>
      <c r="T419" s="7"/>
      <c r="U419" s="7"/>
      <c r="V419" s="7"/>
      <c r="W419" s="7"/>
      <c r="X419" s="7"/>
      <c r="Y419" s="7"/>
      <c r="Z419" s="7"/>
    </row>
    <row r="420" spans="1:26" ht="12.75" customHeight="1">
      <c r="A420" s="7"/>
      <c r="B420" s="8"/>
      <c r="C420" s="8"/>
      <c r="D420" s="8"/>
      <c r="E420" s="8"/>
      <c r="F420" s="8"/>
      <c r="G420" s="8"/>
      <c r="H420" s="8"/>
      <c r="I420" s="8"/>
      <c r="J420" s="8"/>
      <c r="K420" s="7"/>
      <c r="L420" s="7"/>
      <c r="M420" s="7"/>
      <c r="N420" s="7"/>
      <c r="O420" s="7"/>
      <c r="P420" s="7"/>
      <c r="Q420" s="7"/>
      <c r="R420" s="7"/>
      <c r="S420" s="7"/>
      <c r="T420" s="7"/>
      <c r="U420" s="7"/>
      <c r="V420" s="7"/>
      <c r="W420" s="7"/>
      <c r="X420" s="7"/>
      <c r="Y420" s="7"/>
      <c r="Z420" s="7"/>
    </row>
    <row r="421" spans="1:26" ht="12.75" customHeight="1">
      <c r="A421" s="7"/>
      <c r="B421" s="8"/>
      <c r="C421" s="8"/>
      <c r="D421" s="8"/>
      <c r="E421" s="8"/>
      <c r="F421" s="8"/>
      <c r="G421" s="8"/>
      <c r="H421" s="8"/>
      <c r="I421" s="8"/>
      <c r="J421" s="8"/>
      <c r="K421" s="7"/>
      <c r="L421" s="7"/>
      <c r="M421" s="7"/>
      <c r="N421" s="7"/>
      <c r="O421" s="7"/>
      <c r="P421" s="7"/>
      <c r="Q421" s="7"/>
      <c r="R421" s="7"/>
      <c r="S421" s="7"/>
      <c r="T421" s="7"/>
      <c r="U421" s="7"/>
      <c r="V421" s="7"/>
      <c r="W421" s="7"/>
      <c r="X421" s="7"/>
      <c r="Y421" s="7"/>
      <c r="Z421" s="7"/>
    </row>
    <row r="422" spans="1:26" ht="12.75" customHeight="1">
      <c r="A422" s="7"/>
      <c r="B422" s="8"/>
      <c r="C422" s="8"/>
      <c r="D422" s="8"/>
      <c r="E422" s="8"/>
      <c r="F422" s="8"/>
      <c r="G422" s="8"/>
      <c r="H422" s="8"/>
      <c r="I422" s="8"/>
      <c r="J422" s="8"/>
      <c r="K422" s="7"/>
      <c r="L422" s="7"/>
      <c r="M422" s="7"/>
      <c r="N422" s="7"/>
      <c r="O422" s="7"/>
      <c r="P422" s="7"/>
      <c r="Q422" s="7"/>
      <c r="R422" s="7"/>
      <c r="S422" s="7"/>
      <c r="T422" s="7"/>
      <c r="U422" s="7"/>
      <c r="V422" s="7"/>
      <c r="W422" s="7"/>
      <c r="X422" s="7"/>
      <c r="Y422" s="7"/>
      <c r="Z422" s="7"/>
    </row>
    <row r="423" spans="1:26" ht="12.75" customHeight="1">
      <c r="A423" s="7"/>
      <c r="B423" s="8"/>
      <c r="C423" s="8"/>
      <c r="D423" s="8"/>
      <c r="E423" s="8"/>
      <c r="F423" s="8"/>
      <c r="G423" s="8"/>
      <c r="H423" s="8"/>
      <c r="I423" s="8"/>
      <c r="J423" s="8"/>
      <c r="K423" s="7"/>
      <c r="L423" s="7"/>
      <c r="M423" s="7"/>
      <c r="N423" s="7"/>
      <c r="O423" s="7"/>
      <c r="P423" s="7"/>
      <c r="Q423" s="7"/>
      <c r="R423" s="7"/>
      <c r="S423" s="7"/>
      <c r="T423" s="7"/>
      <c r="U423" s="7"/>
      <c r="V423" s="7"/>
      <c r="W423" s="7"/>
      <c r="X423" s="7"/>
      <c r="Y423" s="7"/>
      <c r="Z423" s="7"/>
    </row>
    <row r="424" spans="1:26" ht="12.75" customHeight="1">
      <c r="A424" s="7"/>
      <c r="B424" s="8"/>
      <c r="C424" s="8"/>
      <c r="D424" s="8"/>
      <c r="E424" s="8"/>
      <c r="F424" s="8"/>
      <c r="G424" s="8"/>
      <c r="H424" s="8"/>
      <c r="I424" s="8"/>
      <c r="J424" s="8"/>
      <c r="K424" s="7"/>
      <c r="L424" s="7"/>
      <c r="M424" s="7"/>
      <c r="N424" s="7"/>
      <c r="O424" s="7"/>
      <c r="P424" s="7"/>
      <c r="Q424" s="7"/>
      <c r="R424" s="7"/>
      <c r="S424" s="7"/>
      <c r="T424" s="7"/>
      <c r="U424" s="7"/>
      <c r="V424" s="7"/>
      <c r="W424" s="7"/>
      <c r="X424" s="7"/>
      <c r="Y424" s="7"/>
      <c r="Z424" s="7"/>
    </row>
    <row r="425" spans="1:26" ht="12.75" customHeight="1">
      <c r="A425" s="7"/>
      <c r="B425" s="8"/>
      <c r="C425" s="8"/>
      <c r="D425" s="8"/>
      <c r="E425" s="8"/>
      <c r="F425" s="8"/>
      <c r="G425" s="8"/>
      <c r="H425" s="8"/>
      <c r="I425" s="8"/>
      <c r="J425" s="8"/>
      <c r="K425" s="7"/>
      <c r="L425" s="7"/>
      <c r="M425" s="7"/>
      <c r="N425" s="7"/>
      <c r="O425" s="7"/>
      <c r="P425" s="7"/>
      <c r="Q425" s="7"/>
      <c r="R425" s="7"/>
      <c r="S425" s="7"/>
      <c r="T425" s="7"/>
      <c r="U425" s="7"/>
      <c r="V425" s="7"/>
      <c r="W425" s="7"/>
      <c r="X425" s="7"/>
      <c r="Y425" s="7"/>
      <c r="Z425" s="7"/>
    </row>
    <row r="426" spans="1:26" ht="12.75" customHeight="1">
      <c r="A426" s="7"/>
      <c r="B426" s="8"/>
      <c r="C426" s="8"/>
      <c r="D426" s="8"/>
      <c r="E426" s="8"/>
      <c r="F426" s="8"/>
      <c r="G426" s="8"/>
      <c r="H426" s="8"/>
      <c r="I426" s="8"/>
      <c r="J426" s="8"/>
      <c r="K426" s="7"/>
      <c r="L426" s="7"/>
      <c r="M426" s="7"/>
      <c r="N426" s="7"/>
      <c r="O426" s="7"/>
      <c r="P426" s="7"/>
      <c r="Q426" s="7"/>
      <c r="R426" s="7"/>
      <c r="S426" s="7"/>
      <c r="T426" s="7"/>
      <c r="U426" s="7"/>
      <c r="V426" s="7"/>
      <c r="W426" s="7"/>
      <c r="X426" s="7"/>
      <c r="Y426" s="7"/>
      <c r="Z426" s="7"/>
    </row>
    <row r="427" spans="1:26" ht="12.75" customHeight="1">
      <c r="A427" s="7"/>
      <c r="B427" s="8"/>
      <c r="C427" s="8"/>
      <c r="D427" s="8"/>
      <c r="E427" s="8"/>
      <c r="F427" s="8"/>
      <c r="G427" s="8"/>
      <c r="H427" s="8"/>
      <c r="I427" s="8"/>
      <c r="J427" s="8"/>
      <c r="K427" s="7"/>
      <c r="L427" s="7"/>
      <c r="M427" s="7"/>
      <c r="N427" s="7"/>
      <c r="O427" s="7"/>
      <c r="P427" s="7"/>
      <c r="Q427" s="7"/>
      <c r="R427" s="7"/>
      <c r="S427" s="7"/>
      <c r="T427" s="7"/>
      <c r="U427" s="7"/>
      <c r="V427" s="7"/>
      <c r="W427" s="7"/>
      <c r="X427" s="7"/>
      <c r="Y427" s="7"/>
      <c r="Z427" s="7"/>
    </row>
    <row r="428" spans="1:26" ht="12.75" customHeight="1">
      <c r="A428" s="7"/>
      <c r="B428" s="8"/>
      <c r="C428" s="8"/>
      <c r="D428" s="8"/>
      <c r="E428" s="8"/>
      <c r="F428" s="8"/>
      <c r="G428" s="8"/>
      <c r="H428" s="8"/>
      <c r="I428" s="8"/>
      <c r="J428" s="8"/>
      <c r="K428" s="7"/>
      <c r="L428" s="7"/>
      <c r="M428" s="7"/>
      <c r="N428" s="7"/>
      <c r="O428" s="7"/>
      <c r="P428" s="7"/>
      <c r="Q428" s="7"/>
      <c r="R428" s="7"/>
      <c r="S428" s="7"/>
      <c r="T428" s="7"/>
      <c r="U428" s="7"/>
      <c r="V428" s="7"/>
      <c r="W428" s="7"/>
      <c r="X428" s="7"/>
      <c r="Y428" s="7"/>
      <c r="Z428" s="7"/>
    </row>
    <row r="429" spans="1:26" ht="12.75" customHeight="1">
      <c r="A429" s="7"/>
      <c r="B429" s="8"/>
      <c r="C429" s="8"/>
      <c r="D429" s="8"/>
      <c r="E429" s="8"/>
      <c r="F429" s="8"/>
      <c r="G429" s="8"/>
      <c r="H429" s="8"/>
      <c r="I429" s="8"/>
      <c r="J429" s="8"/>
      <c r="K429" s="7"/>
      <c r="L429" s="7"/>
      <c r="M429" s="7"/>
      <c r="N429" s="7"/>
      <c r="O429" s="7"/>
      <c r="P429" s="7"/>
      <c r="Q429" s="7"/>
      <c r="R429" s="7"/>
      <c r="S429" s="7"/>
      <c r="T429" s="7"/>
      <c r="U429" s="7"/>
      <c r="V429" s="7"/>
      <c r="W429" s="7"/>
      <c r="X429" s="7"/>
      <c r="Y429" s="7"/>
      <c r="Z429" s="7"/>
    </row>
    <row r="430" spans="1:26" ht="12.75" customHeight="1">
      <c r="A430" s="7"/>
      <c r="B430" s="8"/>
      <c r="C430" s="8"/>
      <c r="D430" s="8"/>
      <c r="E430" s="8"/>
      <c r="F430" s="8"/>
      <c r="G430" s="8"/>
      <c r="H430" s="8"/>
      <c r="I430" s="8"/>
      <c r="J430" s="8"/>
      <c r="K430" s="7"/>
      <c r="L430" s="7"/>
      <c r="M430" s="7"/>
      <c r="N430" s="7"/>
      <c r="O430" s="7"/>
      <c r="P430" s="7"/>
      <c r="Q430" s="7"/>
      <c r="R430" s="7"/>
      <c r="S430" s="7"/>
      <c r="T430" s="7"/>
      <c r="U430" s="7"/>
      <c r="V430" s="7"/>
      <c r="W430" s="7"/>
      <c r="X430" s="7"/>
      <c r="Y430" s="7"/>
      <c r="Z430" s="7"/>
    </row>
    <row r="431" spans="1:26" ht="12.75" customHeight="1">
      <c r="A431" s="7"/>
      <c r="B431" s="8"/>
      <c r="C431" s="8"/>
      <c r="D431" s="8"/>
      <c r="E431" s="8"/>
      <c r="F431" s="8"/>
      <c r="G431" s="8"/>
      <c r="H431" s="8"/>
      <c r="I431" s="8"/>
      <c r="J431" s="8"/>
      <c r="K431" s="7"/>
      <c r="L431" s="7"/>
      <c r="M431" s="7"/>
      <c r="N431" s="7"/>
      <c r="O431" s="7"/>
      <c r="P431" s="7"/>
      <c r="Q431" s="7"/>
      <c r="R431" s="7"/>
      <c r="S431" s="7"/>
      <c r="T431" s="7"/>
      <c r="U431" s="7"/>
      <c r="V431" s="7"/>
      <c r="W431" s="7"/>
      <c r="X431" s="7"/>
      <c r="Y431" s="7"/>
      <c r="Z431" s="7"/>
    </row>
    <row r="432" spans="1:26" ht="12.75" customHeight="1">
      <c r="A432" s="7"/>
      <c r="B432" s="8"/>
      <c r="C432" s="8"/>
      <c r="D432" s="8"/>
      <c r="E432" s="8"/>
      <c r="F432" s="8"/>
      <c r="G432" s="8"/>
      <c r="H432" s="8"/>
      <c r="I432" s="8"/>
      <c r="J432" s="8"/>
      <c r="K432" s="7"/>
      <c r="L432" s="7"/>
      <c r="M432" s="7"/>
      <c r="N432" s="7"/>
      <c r="O432" s="7"/>
      <c r="P432" s="7"/>
      <c r="Q432" s="7"/>
      <c r="R432" s="7"/>
      <c r="S432" s="7"/>
      <c r="T432" s="7"/>
      <c r="U432" s="7"/>
      <c r="V432" s="7"/>
      <c r="W432" s="7"/>
      <c r="X432" s="7"/>
      <c r="Y432" s="7"/>
      <c r="Z432" s="7"/>
    </row>
    <row r="433" spans="1:26" ht="12.75" customHeight="1">
      <c r="A433" s="7"/>
      <c r="B433" s="8"/>
      <c r="C433" s="8"/>
      <c r="D433" s="8"/>
      <c r="E433" s="8"/>
      <c r="F433" s="8"/>
      <c r="G433" s="8"/>
      <c r="H433" s="8"/>
      <c r="I433" s="8"/>
      <c r="J433" s="8"/>
      <c r="K433" s="7"/>
      <c r="L433" s="7"/>
      <c r="M433" s="7"/>
      <c r="N433" s="7"/>
      <c r="O433" s="7"/>
      <c r="P433" s="7"/>
      <c r="Q433" s="7"/>
      <c r="R433" s="7"/>
      <c r="S433" s="7"/>
      <c r="T433" s="7"/>
      <c r="U433" s="7"/>
      <c r="V433" s="7"/>
      <c r="W433" s="7"/>
      <c r="X433" s="7"/>
      <c r="Y433" s="7"/>
      <c r="Z433" s="7"/>
    </row>
    <row r="434" spans="1:26" ht="12.75" customHeight="1">
      <c r="A434" s="7"/>
      <c r="B434" s="8"/>
      <c r="C434" s="8"/>
      <c r="D434" s="8"/>
      <c r="E434" s="8"/>
      <c r="F434" s="8"/>
      <c r="G434" s="8"/>
      <c r="H434" s="8"/>
      <c r="I434" s="8"/>
      <c r="J434" s="8"/>
      <c r="K434" s="7"/>
      <c r="L434" s="7"/>
      <c r="M434" s="7"/>
      <c r="N434" s="7"/>
      <c r="O434" s="7"/>
      <c r="P434" s="7"/>
      <c r="Q434" s="7"/>
      <c r="R434" s="7"/>
      <c r="S434" s="7"/>
      <c r="T434" s="7"/>
      <c r="U434" s="7"/>
      <c r="V434" s="7"/>
      <c r="W434" s="7"/>
      <c r="X434" s="7"/>
      <c r="Y434" s="7"/>
      <c r="Z434" s="7"/>
    </row>
    <row r="435" spans="1:26" ht="12.75" customHeight="1">
      <c r="A435" s="7"/>
      <c r="B435" s="8"/>
      <c r="C435" s="8"/>
      <c r="D435" s="8"/>
      <c r="E435" s="8"/>
      <c r="F435" s="8"/>
      <c r="G435" s="8"/>
      <c r="H435" s="8"/>
      <c r="I435" s="8"/>
      <c r="J435" s="8"/>
      <c r="K435" s="7"/>
      <c r="L435" s="7"/>
      <c r="M435" s="7"/>
      <c r="N435" s="7"/>
      <c r="O435" s="7"/>
      <c r="P435" s="7"/>
      <c r="Q435" s="7"/>
      <c r="R435" s="7"/>
      <c r="S435" s="7"/>
      <c r="T435" s="7"/>
      <c r="U435" s="7"/>
      <c r="V435" s="7"/>
      <c r="W435" s="7"/>
      <c r="X435" s="7"/>
      <c r="Y435" s="7"/>
      <c r="Z435" s="7"/>
    </row>
    <row r="436" spans="1:26" ht="12.75" customHeight="1">
      <c r="A436" s="7"/>
      <c r="B436" s="8"/>
      <c r="C436" s="8"/>
      <c r="D436" s="8"/>
      <c r="E436" s="8"/>
      <c r="F436" s="8"/>
      <c r="G436" s="8"/>
      <c r="H436" s="8"/>
      <c r="I436" s="8"/>
      <c r="J436" s="8"/>
      <c r="K436" s="7"/>
      <c r="L436" s="7"/>
      <c r="M436" s="7"/>
      <c r="N436" s="7"/>
      <c r="O436" s="7"/>
      <c r="P436" s="7"/>
      <c r="Q436" s="7"/>
      <c r="R436" s="7"/>
      <c r="S436" s="7"/>
      <c r="T436" s="7"/>
      <c r="U436" s="7"/>
      <c r="V436" s="7"/>
      <c r="W436" s="7"/>
      <c r="X436" s="7"/>
      <c r="Y436" s="7"/>
      <c r="Z436" s="7"/>
    </row>
    <row r="437" spans="1:26" ht="12.75" customHeight="1">
      <c r="A437" s="7"/>
      <c r="B437" s="8"/>
      <c r="C437" s="8"/>
      <c r="D437" s="8"/>
      <c r="E437" s="8"/>
      <c r="F437" s="8"/>
      <c r="G437" s="8"/>
      <c r="H437" s="8"/>
      <c r="I437" s="8"/>
      <c r="J437" s="8"/>
      <c r="K437" s="7"/>
      <c r="L437" s="7"/>
      <c r="M437" s="7"/>
      <c r="N437" s="7"/>
      <c r="O437" s="7"/>
      <c r="P437" s="7"/>
      <c r="Q437" s="7"/>
      <c r="R437" s="7"/>
      <c r="S437" s="7"/>
      <c r="T437" s="7"/>
      <c r="U437" s="7"/>
      <c r="V437" s="7"/>
      <c r="W437" s="7"/>
      <c r="X437" s="7"/>
      <c r="Y437" s="7"/>
      <c r="Z437" s="7"/>
    </row>
    <row r="438" spans="1:26" ht="12.75" customHeight="1">
      <c r="A438" s="7"/>
      <c r="B438" s="8"/>
      <c r="C438" s="8"/>
      <c r="D438" s="8"/>
      <c r="E438" s="8"/>
      <c r="F438" s="8"/>
      <c r="G438" s="8"/>
      <c r="H438" s="8"/>
      <c r="I438" s="8"/>
      <c r="J438" s="8"/>
      <c r="K438" s="7"/>
      <c r="L438" s="7"/>
      <c r="M438" s="7"/>
      <c r="N438" s="7"/>
      <c r="O438" s="7"/>
      <c r="P438" s="7"/>
      <c r="Q438" s="7"/>
      <c r="R438" s="7"/>
      <c r="S438" s="7"/>
      <c r="T438" s="7"/>
      <c r="U438" s="7"/>
      <c r="V438" s="7"/>
      <c r="W438" s="7"/>
      <c r="X438" s="7"/>
      <c r="Y438" s="7"/>
      <c r="Z438" s="7"/>
    </row>
    <row r="439" spans="1:26" ht="12.75" customHeight="1">
      <c r="A439" s="7"/>
      <c r="B439" s="8"/>
      <c r="C439" s="8"/>
      <c r="D439" s="8"/>
      <c r="E439" s="8"/>
      <c r="F439" s="8"/>
      <c r="G439" s="8"/>
      <c r="H439" s="8"/>
      <c r="I439" s="8"/>
      <c r="J439" s="8"/>
      <c r="K439" s="7"/>
      <c r="L439" s="7"/>
      <c r="M439" s="7"/>
      <c r="N439" s="7"/>
      <c r="O439" s="7"/>
      <c r="P439" s="7"/>
      <c r="Q439" s="7"/>
      <c r="R439" s="7"/>
      <c r="S439" s="7"/>
      <c r="T439" s="7"/>
      <c r="U439" s="7"/>
      <c r="V439" s="7"/>
      <c r="W439" s="7"/>
      <c r="X439" s="7"/>
      <c r="Y439" s="7"/>
      <c r="Z439" s="7"/>
    </row>
    <row r="440" spans="1:26" ht="12.75" customHeight="1">
      <c r="A440" s="7"/>
      <c r="B440" s="8"/>
      <c r="C440" s="8"/>
      <c r="D440" s="8"/>
      <c r="E440" s="8"/>
      <c r="F440" s="8"/>
      <c r="G440" s="8"/>
      <c r="H440" s="8"/>
      <c r="I440" s="8"/>
      <c r="J440" s="8"/>
      <c r="K440" s="7"/>
      <c r="L440" s="7"/>
      <c r="M440" s="7"/>
      <c r="N440" s="7"/>
      <c r="O440" s="7"/>
      <c r="P440" s="7"/>
      <c r="Q440" s="7"/>
      <c r="R440" s="7"/>
      <c r="S440" s="7"/>
      <c r="T440" s="7"/>
      <c r="U440" s="7"/>
      <c r="V440" s="7"/>
      <c r="W440" s="7"/>
      <c r="X440" s="7"/>
      <c r="Y440" s="7"/>
      <c r="Z440" s="7"/>
    </row>
    <row r="441" spans="1:26" ht="12.75" customHeight="1">
      <c r="A441" s="7"/>
      <c r="B441" s="8"/>
      <c r="C441" s="8"/>
      <c r="D441" s="8"/>
      <c r="E441" s="8"/>
      <c r="F441" s="8"/>
      <c r="G441" s="8"/>
      <c r="H441" s="8"/>
      <c r="I441" s="8"/>
      <c r="J441" s="8"/>
      <c r="K441" s="7"/>
      <c r="L441" s="7"/>
      <c r="M441" s="7"/>
      <c r="N441" s="7"/>
      <c r="O441" s="7"/>
      <c r="P441" s="7"/>
      <c r="Q441" s="7"/>
      <c r="R441" s="7"/>
      <c r="S441" s="7"/>
      <c r="T441" s="7"/>
      <c r="U441" s="7"/>
      <c r="V441" s="7"/>
      <c r="W441" s="7"/>
      <c r="X441" s="7"/>
      <c r="Y441" s="7"/>
      <c r="Z441" s="7"/>
    </row>
    <row r="442" spans="1:26" ht="12.75" customHeight="1">
      <c r="A442" s="7"/>
      <c r="B442" s="8"/>
      <c r="C442" s="8"/>
      <c r="D442" s="8"/>
      <c r="E442" s="8"/>
      <c r="F442" s="8"/>
      <c r="G442" s="8"/>
      <c r="H442" s="8"/>
      <c r="I442" s="8"/>
      <c r="J442" s="8"/>
      <c r="K442" s="7"/>
      <c r="L442" s="7"/>
      <c r="M442" s="7"/>
      <c r="N442" s="7"/>
      <c r="O442" s="7"/>
      <c r="P442" s="7"/>
      <c r="Q442" s="7"/>
      <c r="R442" s="7"/>
      <c r="S442" s="7"/>
      <c r="T442" s="7"/>
      <c r="U442" s="7"/>
      <c r="V442" s="7"/>
      <c r="W442" s="7"/>
      <c r="X442" s="7"/>
      <c r="Y442" s="7"/>
      <c r="Z442" s="7"/>
    </row>
    <row r="443" spans="1:26" ht="12.75" customHeight="1">
      <c r="A443" s="7"/>
      <c r="B443" s="8"/>
      <c r="C443" s="8"/>
      <c r="D443" s="8"/>
      <c r="E443" s="8"/>
      <c r="F443" s="8"/>
      <c r="G443" s="8"/>
      <c r="H443" s="8"/>
      <c r="I443" s="8"/>
      <c r="J443" s="8"/>
      <c r="K443" s="7"/>
      <c r="L443" s="7"/>
      <c r="M443" s="7"/>
      <c r="N443" s="7"/>
      <c r="O443" s="7"/>
      <c r="P443" s="7"/>
      <c r="Q443" s="7"/>
      <c r="R443" s="7"/>
      <c r="S443" s="7"/>
      <c r="T443" s="7"/>
      <c r="U443" s="7"/>
      <c r="V443" s="7"/>
      <c r="W443" s="7"/>
      <c r="X443" s="7"/>
      <c r="Y443" s="7"/>
      <c r="Z443" s="7"/>
    </row>
    <row r="444" spans="1:26" ht="12.75" customHeight="1">
      <c r="A444" s="7"/>
      <c r="B444" s="8"/>
      <c r="C444" s="8"/>
      <c r="D444" s="8"/>
      <c r="E444" s="8"/>
      <c r="F444" s="8"/>
      <c r="G444" s="8"/>
      <c r="H444" s="8"/>
      <c r="I444" s="8"/>
      <c r="J444" s="8"/>
      <c r="K444" s="7"/>
      <c r="L444" s="7"/>
      <c r="M444" s="7"/>
      <c r="N444" s="7"/>
      <c r="O444" s="7"/>
      <c r="P444" s="7"/>
      <c r="Q444" s="7"/>
      <c r="R444" s="7"/>
      <c r="S444" s="7"/>
      <c r="T444" s="7"/>
      <c r="U444" s="7"/>
      <c r="V444" s="7"/>
      <c r="W444" s="7"/>
      <c r="X444" s="7"/>
      <c r="Y444" s="7"/>
      <c r="Z444" s="7"/>
    </row>
    <row r="445" spans="1:26" ht="12.75" customHeight="1">
      <c r="A445" s="7"/>
      <c r="B445" s="8"/>
      <c r="C445" s="8"/>
      <c r="D445" s="8"/>
      <c r="E445" s="8"/>
      <c r="F445" s="8"/>
      <c r="G445" s="8"/>
      <c r="H445" s="8"/>
      <c r="I445" s="8"/>
      <c r="J445" s="8"/>
      <c r="K445" s="7"/>
      <c r="L445" s="7"/>
      <c r="M445" s="7"/>
      <c r="N445" s="7"/>
      <c r="O445" s="7"/>
      <c r="P445" s="7"/>
      <c r="Q445" s="7"/>
      <c r="R445" s="7"/>
      <c r="S445" s="7"/>
      <c r="T445" s="7"/>
      <c r="U445" s="7"/>
      <c r="V445" s="7"/>
      <c r="W445" s="7"/>
      <c r="X445" s="7"/>
      <c r="Y445" s="7"/>
      <c r="Z445" s="7"/>
    </row>
    <row r="446" spans="1:26" ht="12.75" customHeight="1">
      <c r="A446" s="7"/>
      <c r="B446" s="8"/>
      <c r="C446" s="8"/>
      <c r="D446" s="8"/>
      <c r="E446" s="8"/>
      <c r="F446" s="8"/>
      <c r="G446" s="8"/>
      <c r="H446" s="8"/>
      <c r="I446" s="8"/>
      <c r="J446" s="8"/>
      <c r="K446" s="7"/>
      <c r="L446" s="7"/>
      <c r="M446" s="7"/>
      <c r="N446" s="7"/>
      <c r="O446" s="7"/>
      <c r="P446" s="7"/>
      <c r="Q446" s="7"/>
      <c r="R446" s="7"/>
      <c r="S446" s="7"/>
      <c r="T446" s="7"/>
      <c r="U446" s="7"/>
      <c r="V446" s="7"/>
      <c r="W446" s="7"/>
      <c r="X446" s="7"/>
      <c r="Y446" s="7"/>
      <c r="Z446" s="7"/>
    </row>
    <row r="447" spans="1:26" ht="12.75" customHeight="1">
      <c r="A447" s="7"/>
      <c r="B447" s="8"/>
      <c r="C447" s="8"/>
      <c r="D447" s="8"/>
      <c r="E447" s="8"/>
      <c r="F447" s="8"/>
      <c r="G447" s="8"/>
      <c r="H447" s="8"/>
      <c r="I447" s="8"/>
      <c r="J447" s="8"/>
      <c r="K447" s="7"/>
      <c r="L447" s="7"/>
      <c r="M447" s="7"/>
      <c r="N447" s="7"/>
      <c r="O447" s="7"/>
      <c r="P447" s="7"/>
      <c r="Q447" s="7"/>
      <c r="R447" s="7"/>
      <c r="S447" s="7"/>
      <c r="T447" s="7"/>
      <c r="U447" s="7"/>
      <c r="V447" s="7"/>
      <c r="W447" s="7"/>
      <c r="X447" s="7"/>
      <c r="Y447" s="7"/>
      <c r="Z447" s="7"/>
    </row>
    <row r="448" spans="1:26" ht="12.75" customHeight="1">
      <c r="A448" s="7"/>
      <c r="B448" s="8"/>
      <c r="C448" s="8"/>
      <c r="D448" s="8"/>
      <c r="E448" s="8"/>
      <c r="F448" s="8"/>
      <c r="G448" s="8"/>
      <c r="H448" s="8"/>
      <c r="I448" s="8"/>
      <c r="J448" s="8"/>
      <c r="K448" s="7"/>
      <c r="L448" s="7"/>
      <c r="M448" s="7"/>
      <c r="N448" s="7"/>
      <c r="O448" s="7"/>
      <c r="P448" s="7"/>
      <c r="Q448" s="7"/>
      <c r="R448" s="7"/>
      <c r="S448" s="7"/>
      <c r="T448" s="7"/>
      <c r="U448" s="7"/>
      <c r="V448" s="7"/>
      <c r="W448" s="7"/>
      <c r="X448" s="7"/>
      <c r="Y448" s="7"/>
      <c r="Z448" s="7"/>
    </row>
    <row r="449" spans="1:26" ht="12.75" customHeight="1">
      <c r="A449" s="7"/>
      <c r="B449" s="8"/>
      <c r="C449" s="8"/>
      <c r="D449" s="8"/>
      <c r="E449" s="8"/>
      <c r="F449" s="8"/>
      <c r="G449" s="8"/>
      <c r="H449" s="8"/>
      <c r="I449" s="8"/>
      <c r="J449" s="8"/>
      <c r="K449" s="7"/>
      <c r="L449" s="7"/>
      <c r="M449" s="7"/>
      <c r="N449" s="7"/>
      <c r="O449" s="7"/>
      <c r="P449" s="7"/>
      <c r="Q449" s="7"/>
      <c r="R449" s="7"/>
      <c r="S449" s="7"/>
      <c r="T449" s="7"/>
      <c r="U449" s="7"/>
      <c r="V449" s="7"/>
      <c r="W449" s="7"/>
      <c r="X449" s="7"/>
      <c r="Y449" s="7"/>
      <c r="Z449" s="7"/>
    </row>
    <row r="450" spans="1:26" ht="12.75" customHeight="1">
      <c r="A450" s="7"/>
      <c r="B450" s="8"/>
      <c r="C450" s="8"/>
      <c r="D450" s="8"/>
      <c r="E450" s="8"/>
      <c r="F450" s="8"/>
      <c r="G450" s="8"/>
      <c r="H450" s="8"/>
      <c r="I450" s="8"/>
      <c r="J450" s="8"/>
      <c r="K450" s="7"/>
      <c r="L450" s="7"/>
      <c r="M450" s="7"/>
      <c r="N450" s="7"/>
      <c r="O450" s="7"/>
      <c r="P450" s="7"/>
      <c r="Q450" s="7"/>
      <c r="R450" s="7"/>
      <c r="S450" s="7"/>
      <c r="T450" s="7"/>
      <c r="U450" s="7"/>
      <c r="V450" s="7"/>
      <c r="W450" s="7"/>
      <c r="X450" s="7"/>
      <c r="Y450" s="7"/>
      <c r="Z450" s="7"/>
    </row>
    <row r="451" spans="1:26" ht="12.75" customHeight="1">
      <c r="A451" s="7"/>
      <c r="B451" s="8"/>
      <c r="C451" s="8"/>
      <c r="D451" s="8"/>
      <c r="E451" s="8"/>
      <c r="F451" s="8"/>
      <c r="G451" s="8"/>
      <c r="H451" s="8"/>
      <c r="I451" s="8"/>
      <c r="J451" s="8"/>
      <c r="K451" s="7"/>
      <c r="L451" s="7"/>
      <c r="M451" s="7"/>
      <c r="N451" s="7"/>
      <c r="O451" s="7"/>
      <c r="P451" s="7"/>
      <c r="Q451" s="7"/>
      <c r="R451" s="7"/>
      <c r="S451" s="7"/>
      <c r="T451" s="7"/>
      <c r="U451" s="7"/>
      <c r="V451" s="7"/>
      <c r="W451" s="7"/>
      <c r="X451" s="7"/>
      <c r="Y451" s="7"/>
      <c r="Z451" s="7"/>
    </row>
    <row r="452" spans="1:26" ht="12.75" customHeight="1">
      <c r="A452" s="7"/>
      <c r="B452" s="8"/>
      <c r="C452" s="8"/>
      <c r="D452" s="8"/>
      <c r="E452" s="8"/>
      <c r="F452" s="8"/>
      <c r="G452" s="8"/>
      <c r="H452" s="8"/>
      <c r="I452" s="8"/>
      <c r="J452" s="8"/>
      <c r="K452" s="7"/>
      <c r="L452" s="7"/>
      <c r="M452" s="7"/>
      <c r="N452" s="7"/>
      <c r="O452" s="7"/>
      <c r="P452" s="7"/>
      <c r="Q452" s="7"/>
      <c r="R452" s="7"/>
      <c r="S452" s="7"/>
      <c r="T452" s="7"/>
      <c r="U452" s="7"/>
      <c r="V452" s="7"/>
      <c r="W452" s="7"/>
      <c r="X452" s="7"/>
      <c r="Y452" s="7"/>
      <c r="Z452" s="7"/>
    </row>
    <row r="453" spans="1:26" ht="12.75" customHeight="1">
      <c r="A453" s="7"/>
      <c r="B453" s="8"/>
      <c r="C453" s="8"/>
      <c r="D453" s="8"/>
      <c r="E453" s="8"/>
      <c r="F453" s="8"/>
      <c r="G453" s="8"/>
      <c r="H453" s="8"/>
      <c r="I453" s="8"/>
      <c r="J453" s="8"/>
      <c r="K453" s="7"/>
      <c r="L453" s="7"/>
      <c r="M453" s="7"/>
      <c r="N453" s="7"/>
      <c r="O453" s="7"/>
      <c r="P453" s="7"/>
      <c r="Q453" s="7"/>
      <c r="R453" s="7"/>
      <c r="S453" s="7"/>
      <c r="T453" s="7"/>
      <c r="U453" s="7"/>
      <c r="V453" s="7"/>
      <c r="W453" s="7"/>
      <c r="X453" s="7"/>
      <c r="Y453" s="7"/>
      <c r="Z453" s="7"/>
    </row>
    <row r="454" spans="1:26" ht="12.75" customHeight="1">
      <c r="A454" s="7"/>
      <c r="B454" s="8"/>
      <c r="C454" s="8"/>
      <c r="D454" s="8"/>
      <c r="E454" s="8"/>
      <c r="F454" s="8"/>
      <c r="G454" s="8"/>
      <c r="H454" s="8"/>
      <c r="I454" s="8"/>
      <c r="J454" s="8"/>
      <c r="K454" s="7"/>
      <c r="L454" s="7"/>
      <c r="M454" s="7"/>
      <c r="N454" s="7"/>
      <c r="O454" s="7"/>
      <c r="P454" s="7"/>
      <c r="Q454" s="7"/>
      <c r="R454" s="7"/>
      <c r="S454" s="7"/>
      <c r="T454" s="7"/>
      <c r="U454" s="7"/>
      <c r="V454" s="7"/>
      <c r="W454" s="7"/>
      <c r="X454" s="7"/>
      <c r="Y454" s="7"/>
      <c r="Z454" s="7"/>
    </row>
    <row r="455" spans="1:26" ht="12.75" customHeight="1">
      <c r="A455" s="7"/>
      <c r="B455" s="8"/>
      <c r="C455" s="8"/>
      <c r="D455" s="8"/>
      <c r="E455" s="8"/>
      <c r="F455" s="8"/>
      <c r="G455" s="8"/>
      <c r="H455" s="8"/>
      <c r="I455" s="8"/>
      <c r="J455" s="8"/>
      <c r="K455" s="7"/>
      <c r="L455" s="7"/>
      <c r="M455" s="7"/>
      <c r="N455" s="7"/>
      <c r="O455" s="7"/>
      <c r="P455" s="7"/>
      <c r="Q455" s="7"/>
      <c r="R455" s="7"/>
      <c r="S455" s="7"/>
      <c r="T455" s="7"/>
      <c r="U455" s="7"/>
      <c r="V455" s="7"/>
      <c r="W455" s="7"/>
      <c r="X455" s="7"/>
      <c r="Y455" s="7"/>
      <c r="Z455" s="7"/>
    </row>
    <row r="456" spans="1:26" ht="12.75" customHeight="1">
      <c r="A456" s="7"/>
      <c r="B456" s="8"/>
      <c r="C456" s="8"/>
      <c r="D456" s="8"/>
      <c r="E456" s="8"/>
      <c r="F456" s="8"/>
      <c r="G456" s="8"/>
      <c r="H456" s="8"/>
      <c r="I456" s="8"/>
      <c r="J456" s="8"/>
      <c r="K456" s="7"/>
      <c r="L456" s="7"/>
      <c r="M456" s="7"/>
      <c r="N456" s="7"/>
      <c r="O456" s="7"/>
      <c r="P456" s="7"/>
      <c r="Q456" s="7"/>
      <c r="R456" s="7"/>
      <c r="S456" s="7"/>
      <c r="T456" s="7"/>
      <c r="U456" s="7"/>
      <c r="V456" s="7"/>
      <c r="W456" s="7"/>
      <c r="X456" s="7"/>
      <c r="Y456" s="7"/>
      <c r="Z456" s="7"/>
    </row>
    <row r="457" spans="1:26" ht="12.75" customHeight="1">
      <c r="A457" s="7"/>
      <c r="B457" s="8"/>
      <c r="C457" s="8"/>
      <c r="D457" s="8"/>
      <c r="E457" s="8"/>
      <c r="F457" s="8"/>
      <c r="G457" s="8"/>
      <c r="H457" s="8"/>
      <c r="I457" s="8"/>
      <c r="J457" s="8"/>
      <c r="K457" s="7"/>
      <c r="L457" s="7"/>
      <c r="M457" s="7"/>
      <c r="N457" s="7"/>
      <c r="O457" s="7"/>
      <c r="P457" s="7"/>
      <c r="Q457" s="7"/>
      <c r="R457" s="7"/>
      <c r="S457" s="7"/>
      <c r="T457" s="7"/>
      <c r="U457" s="7"/>
      <c r="V457" s="7"/>
      <c r="W457" s="7"/>
      <c r="X457" s="7"/>
      <c r="Y457" s="7"/>
      <c r="Z457" s="7"/>
    </row>
    <row r="458" spans="1:26" ht="12.75" customHeight="1">
      <c r="A458" s="7"/>
      <c r="B458" s="8"/>
      <c r="C458" s="8"/>
      <c r="D458" s="8"/>
      <c r="E458" s="8"/>
      <c r="F458" s="8"/>
      <c r="G458" s="8"/>
      <c r="H458" s="8"/>
      <c r="I458" s="8"/>
      <c r="J458" s="8"/>
      <c r="K458" s="7"/>
      <c r="L458" s="7"/>
      <c r="M458" s="7"/>
      <c r="N458" s="7"/>
      <c r="O458" s="7"/>
      <c r="P458" s="7"/>
      <c r="Q458" s="7"/>
      <c r="R458" s="7"/>
      <c r="S458" s="7"/>
      <c r="T458" s="7"/>
      <c r="U458" s="7"/>
      <c r="V458" s="7"/>
      <c r="W458" s="7"/>
      <c r="X458" s="7"/>
      <c r="Y458" s="7"/>
      <c r="Z458" s="7"/>
    </row>
    <row r="459" spans="1:26" ht="12.75" customHeight="1">
      <c r="A459" s="7"/>
      <c r="B459" s="8"/>
      <c r="C459" s="8"/>
      <c r="D459" s="8"/>
      <c r="E459" s="8"/>
      <c r="F459" s="8"/>
      <c r="G459" s="8"/>
      <c r="H459" s="8"/>
      <c r="I459" s="8"/>
      <c r="J459" s="8"/>
      <c r="K459" s="7"/>
      <c r="L459" s="7"/>
      <c r="M459" s="7"/>
      <c r="N459" s="7"/>
      <c r="O459" s="7"/>
      <c r="P459" s="7"/>
      <c r="Q459" s="7"/>
      <c r="R459" s="7"/>
      <c r="S459" s="7"/>
      <c r="T459" s="7"/>
      <c r="U459" s="7"/>
      <c r="V459" s="7"/>
      <c r="W459" s="7"/>
      <c r="X459" s="7"/>
      <c r="Y459" s="7"/>
      <c r="Z459" s="7"/>
    </row>
    <row r="460" spans="1:26" ht="12.75" customHeight="1">
      <c r="A460" s="7"/>
      <c r="B460" s="8"/>
      <c r="C460" s="8"/>
      <c r="D460" s="8"/>
      <c r="E460" s="8"/>
      <c r="F460" s="8"/>
      <c r="G460" s="8"/>
      <c r="H460" s="8"/>
      <c r="I460" s="8"/>
      <c r="J460" s="8"/>
      <c r="K460" s="7"/>
      <c r="L460" s="7"/>
      <c r="M460" s="7"/>
      <c r="N460" s="7"/>
      <c r="O460" s="7"/>
      <c r="P460" s="7"/>
      <c r="Q460" s="7"/>
      <c r="R460" s="7"/>
      <c r="S460" s="7"/>
      <c r="T460" s="7"/>
      <c r="U460" s="7"/>
      <c r="V460" s="7"/>
      <c r="W460" s="7"/>
      <c r="X460" s="7"/>
      <c r="Y460" s="7"/>
      <c r="Z460" s="7"/>
    </row>
    <row r="461" spans="1:26" ht="12.75" customHeight="1">
      <c r="A461" s="7"/>
      <c r="B461" s="8"/>
      <c r="C461" s="8"/>
      <c r="D461" s="8"/>
      <c r="E461" s="8"/>
      <c r="F461" s="8"/>
      <c r="G461" s="8"/>
      <c r="H461" s="8"/>
      <c r="I461" s="8"/>
      <c r="J461" s="8"/>
      <c r="K461" s="7"/>
      <c r="L461" s="7"/>
      <c r="M461" s="7"/>
      <c r="N461" s="7"/>
      <c r="O461" s="7"/>
      <c r="P461" s="7"/>
      <c r="Q461" s="7"/>
      <c r="R461" s="7"/>
      <c r="S461" s="7"/>
      <c r="T461" s="7"/>
      <c r="U461" s="7"/>
      <c r="V461" s="7"/>
      <c r="W461" s="7"/>
      <c r="X461" s="7"/>
      <c r="Y461" s="7"/>
      <c r="Z461" s="7"/>
    </row>
    <row r="462" spans="1:26" ht="12.75" customHeight="1">
      <c r="A462" s="7"/>
      <c r="B462" s="8"/>
      <c r="C462" s="8"/>
      <c r="D462" s="8"/>
      <c r="E462" s="8"/>
      <c r="F462" s="8"/>
      <c r="G462" s="8"/>
      <c r="H462" s="8"/>
      <c r="I462" s="8"/>
      <c r="J462" s="8"/>
      <c r="K462" s="7"/>
      <c r="L462" s="7"/>
      <c r="M462" s="7"/>
      <c r="N462" s="7"/>
      <c r="O462" s="7"/>
      <c r="P462" s="7"/>
      <c r="Q462" s="7"/>
      <c r="R462" s="7"/>
      <c r="S462" s="7"/>
      <c r="T462" s="7"/>
      <c r="U462" s="7"/>
      <c r="V462" s="7"/>
      <c r="W462" s="7"/>
      <c r="X462" s="7"/>
      <c r="Y462" s="7"/>
      <c r="Z462" s="7"/>
    </row>
    <row r="463" spans="1:26" ht="12.75" customHeight="1">
      <c r="A463" s="7"/>
      <c r="B463" s="8"/>
      <c r="C463" s="8"/>
      <c r="D463" s="8"/>
      <c r="E463" s="8"/>
      <c r="F463" s="8"/>
      <c r="G463" s="8"/>
      <c r="H463" s="8"/>
      <c r="I463" s="8"/>
      <c r="J463" s="8"/>
      <c r="K463" s="7"/>
      <c r="L463" s="7"/>
      <c r="M463" s="7"/>
      <c r="N463" s="7"/>
      <c r="O463" s="7"/>
      <c r="P463" s="7"/>
      <c r="Q463" s="7"/>
      <c r="R463" s="7"/>
      <c r="S463" s="7"/>
      <c r="T463" s="7"/>
      <c r="U463" s="7"/>
      <c r="V463" s="7"/>
      <c r="W463" s="7"/>
      <c r="X463" s="7"/>
      <c r="Y463" s="7"/>
      <c r="Z463" s="7"/>
    </row>
    <row r="464" spans="1:26" ht="12.75" customHeight="1">
      <c r="A464" s="7"/>
      <c r="B464" s="8"/>
      <c r="C464" s="8"/>
      <c r="D464" s="8"/>
      <c r="E464" s="8"/>
      <c r="F464" s="8"/>
      <c r="G464" s="8"/>
      <c r="H464" s="8"/>
      <c r="I464" s="8"/>
      <c r="J464" s="8"/>
      <c r="K464" s="7"/>
      <c r="L464" s="7"/>
      <c r="M464" s="7"/>
      <c r="N464" s="7"/>
      <c r="O464" s="7"/>
      <c r="P464" s="7"/>
      <c r="Q464" s="7"/>
      <c r="R464" s="7"/>
      <c r="S464" s="7"/>
      <c r="T464" s="7"/>
      <c r="U464" s="7"/>
      <c r="V464" s="7"/>
      <c r="W464" s="7"/>
      <c r="X464" s="7"/>
      <c r="Y464" s="7"/>
      <c r="Z464" s="7"/>
    </row>
    <row r="465" spans="1:26" ht="12.75" customHeight="1">
      <c r="A465" s="7"/>
      <c r="B465" s="8"/>
      <c r="C465" s="8"/>
      <c r="D465" s="8"/>
      <c r="E465" s="8"/>
      <c r="F465" s="8"/>
      <c r="G465" s="8"/>
      <c r="H465" s="8"/>
      <c r="I465" s="8"/>
      <c r="J465" s="8"/>
      <c r="K465" s="7"/>
      <c r="L465" s="7"/>
      <c r="M465" s="7"/>
      <c r="N465" s="7"/>
      <c r="O465" s="7"/>
      <c r="P465" s="7"/>
      <c r="Q465" s="7"/>
      <c r="R465" s="7"/>
      <c r="S465" s="7"/>
      <c r="T465" s="7"/>
      <c r="U465" s="7"/>
      <c r="V465" s="7"/>
      <c r="W465" s="7"/>
      <c r="X465" s="7"/>
      <c r="Y465" s="7"/>
      <c r="Z465" s="7"/>
    </row>
    <row r="466" spans="1:26" ht="12.75" customHeight="1">
      <c r="A466" s="7"/>
      <c r="B466" s="8"/>
      <c r="C466" s="8"/>
      <c r="D466" s="8"/>
      <c r="E466" s="8"/>
      <c r="F466" s="8"/>
      <c r="G466" s="8"/>
      <c r="H466" s="8"/>
      <c r="I466" s="8"/>
      <c r="J466" s="8"/>
      <c r="K466" s="7"/>
      <c r="L466" s="7"/>
      <c r="M466" s="7"/>
      <c r="N466" s="7"/>
      <c r="O466" s="7"/>
      <c r="P466" s="7"/>
      <c r="Q466" s="7"/>
      <c r="R466" s="7"/>
      <c r="S466" s="7"/>
      <c r="T466" s="7"/>
      <c r="U466" s="7"/>
      <c r="V466" s="7"/>
      <c r="W466" s="7"/>
      <c r="X466" s="7"/>
      <c r="Y466" s="7"/>
      <c r="Z466" s="7"/>
    </row>
    <row r="467" spans="1:26" ht="12.75" customHeight="1">
      <c r="A467" s="7"/>
      <c r="B467" s="8"/>
      <c r="C467" s="8"/>
      <c r="D467" s="8"/>
      <c r="E467" s="8"/>
      <c r="F467" s="8"/>
      <c r="G467" s="8"/>
      <c r="H467" s="8"/>
      <c r="I467" s="8"/>
      <c r="J467" s="8"/>
      <c r="K467" s="7"/>
      <c r="L467" s="7"/>
      <c r="M467" s="7"/>
      <c r="N467" s="7"/>
      <c r="O467" s="7"/>
      <c r="P467" s="7"/>
      <c r="Q467" s="7"/>
      <c r="R467" s="7"/>
      <c r="S467" s="7"/>
      <c r="T467" s="7"/>
      <c r="U467" s="7"/>
      <c r="V467" s="7"/>
      <c r="W467" s="7"/>
      <c r="X467" s="7"/>
      <c r="Y467" s="7"/>
      <c r="Z467" s="7"/>
    </row>
    <row r="468" spans="1:26" ht="12.75" customHeight="1">
      <c r="A468" s="7"/>
      <c r="B468" s="8"/>
      <c r="C468" s="8"/>
      <c r="D468" s="8"/>
      <c r="E468" s="8"/>
      <c r="F468" s="8"/>
      <c r="G468" s="8"/>
      <c r="H468" s="8"/>
      <c r="I468" s="8"/>
      <c r="J468" s="8"/>
      <c r="K468" s="7"/>
      <c r="L468" s="7"/>
      <c r="M468" s="7"/>
      <c r="N468" s="7"/>
      <c r="O468" s="7"/>
      <c r="P468" s="7"/>
      <c r="Q468" s="7"/>
      <c r="R468" s="7"/>
      <c r="S468" s="7"/>
      <c r="T468" s="7"/>
      <c r="U468" s="7"/>
      <c r="V468" s="7"/>
      <c r="W468" s="7"/>
      <c r="X468" s="7"/>
      <c r="Y468" s="7"/>
      <c r="Z468" s="7"/>
    </row>
    <row r="469" spans="1:26" ht="12.75" customHeight="1">
      <c r="A469" s="7"/>
      <c r="B469" s="8"/>
      <c r="C469" s="8"/>
      <c r="D469" s="8"/>
      <c r="E469" s="8"/>
      <c r="F469" s="8"/>
      <c r="G469" s="8"/>
      <c r="H469" s="8"/>
      <c r="I469" s="8"/>
      <c r="J469" s="8"/>
      <c r="K469" s="7"/>
      <c r="L469" s="7"/>
      <c r="M469" s="7"/>
      <c r="N469" s="7"/>
      <c r="O469" s="7"/>
      <c r="P469" s="7"/>
      <c r="Q469" s="7"/>
      <c r="R469" s="7"/>
      <c r="S469" s="7"/>
      <c r="T469" s="7"/>
      <c r="U469" s="7"/>
      <c r="V469" s="7"/>
      <c r="W469" s="7"/>
      <c r="X469" s="7"/>
      <c r="Y469" s="7"/>
      <c r="Z469" s="7"/>
    </row>
    <row r="470" spans="1:26" ht="12.75" customHeight="1">
      <c r="A470" s="7"/>
      <c r="B470" s="8"/>
      <c r="C470" s="8"/>
      <c r="D470" s="8"/>
      <c r="E470" s="8"/>
      <c r="F470" s="8"/>
      <c r="G470" s="8"/>
      <c r="H470" s="8"/>
      <c r="I470" s="8"/>
      <c r="J470" s="8"/>
      <c r="K470" s="7"/>
      <c r="L470" s="7"/>
      <c r="M470" s="7"/>
      <c r="N470" s="7"/>
      <c r="O470" s="7"/>
      <c r="P470" s="7"/>
      <c r="Q470" s="7"/>
      <c r="R470" s="7"/>
      <c r="S470" s="7"/>
      <c r="T470" s="7"/>
      <c r="U470" s="7"/>
      <c r="V470" s="7"/>
      <c r="W470" s="7"/>
      <c r="X470" s="7"/>
      <c r="Y470" s="7"/>
      <c r="Z470" s="7"/>
    </row>
    <row r="471" spans="1:26" ht="12.75" customHeight="1">
      <c r="A471" s="7"/>
      <c r="B471" s="8"/>
      <c r="C471" s="8"/>
      <c r="D471" s="8"/>
      <c r="E471" s="8"/>
      <c r="F471" s="8"/>
      <c r="G471" s="8"/>
      <c r="H471" s="8"/>
      <c r="I471" s="8"/>
      <c r="J471" s="8"/>
      <c r="K471" s="7"/>
      <c r="L471" s="7"/>
      <c r="M471" s="7"/>
      <c r="N471" s="7"/>
      <c r="O471" s="7"/>
      <c r="P471" s="7"/>
      <c r="Q471" s="7"/>
      <c r="R471" s="7"/>
      <c r="S471" s="7"/>
      <c r="T471" s="7"/>
      <c r="U471" s="7"/>
      <c r="V471" s="7"/>
      <c r="W471" s="7"/>
      <c r="X471" s="7"/>
      <c r="Y471" s="7"/>
      <c r="Z471" s="7"/>
    </row>
    <row r="472" spans="1:26" ht="12.75" customHeight="1">
      <c r="A472" s="7"/>
      <c r="B472" s="8"/>
      <c r="C472" s="8"/>
      <c r="D472" s="8"/>
      <c r="E472" s="8"/>
      <c r="F472" s="8"/>
      <c r="G472" s="8"/>
      <c r="H472" s="8"/>
      <c r="I472" s="8"/>
      <c r="J472" s="8"/>
      <c r="K472" s="7"/>
      <c r="L472" s="7"/>
      <c r="M472" s="7"/>
      <c r="N472" s="7"/>
      <c r="O472" s="7"/>
      <c r="P472" s="7"/>
      <c r="Q472" s="7"/>
      <c r="R472" s="7"/>
      <c r="S472" s="7"/>
      <c r="T472" s="7"/>
      <c r="U472" s="7"/>
      <c r="V472" s="7"/>
      <c r="W472" s="7"/>
      <c r="X472" s="7"/>
      <c r="Y472" s="7"/>
      <c r="Z472" s="7"/>
    </row>
    <row r="473" spans="1:26" ht="12.75" customHeight="1">
      <c r="A473" s="7"/>
      <c r="B473" s="8"/>
      <c r="C473" s="8"/>
      <c r="D473" s="8"/>
      <c r="E473" s="8"/>
      <c r="F473" s="8"/>
      <c r="G473" s="8"/>
      <c r="H473" s="8"/>
      <c r="I473" s="8"/>
      <c r="J473" s="8"/>
      <c r="K473" s="7"/>
      <c r="L473" s="7"/>
      <c r="M473" s="7"/>
      <c r="N473" s="7"/>
      <c r="O473" s="7"/>
      <c r="P473" s="7"/>
      <c r="Q473" s="7"/>
      <c r="R473" s="7"/>
      <c r="S473" s="7"/>
      <c r="T473" s="7"/>
      <c r="U473" s="7"/>
      <c r="V473" s="7"/>
      <c r="W473" s="7"/>
      <c r="X473" s="7"/>
      <c r="Y473" s="7"/>
      <c r="Z473" s="7"/>
    </row>
    <row r="474" spans="1:26" ht="12.75" customHeight="1">
      <c r="A474" s="7"/>
      <c r="B474" s="8"/>
      <c r="C474" s="8"/>
      <c r="D474" s="8"/>
      <c r="E474" s="8"/>
      <c r="F474" s="8"/>
      <c r="G474" s="8"/>
      <c r="H474" s="8"/>
      <c r="I474" s="8"/>
      <c r="J474" s="8"/>
      <c r="K474" s="7"/>
      <c r="L474" s="7"/>
      <c r="M474" s="7"/>
      <c r="N474" s="7"/>
      <c r="O474" s="7"/>
      <c r="P474" s="7"/>
      <c r="Q474" s="7"/>
      <c r="R474" s="7"/>
      <c r="S474" s="7"/>
      <c r="T474" s="7"/>
      <c r="U474" s="7"/>
      <c r="V474" s="7"/>
      <c r="W474" s="7"/>
      <c r="X474" s="7"/>
      <c r="Y474" s="7"/>
      <c r="Z474" s="7"/>
    </row>
    <row r="475" spans="1:26" ht="12.75" customHeight="1">
      <c r="A475" s="7"/>
      <c r="B475" s="8"/>
      <c r="C475" s="8"/>
      <c r="D475" s="8"/>
      <c r="E475" s="8"/>
      <c r="F475" s="8"/>
      <c r="G475" s="8"/>
      <c r="H475" s="8"/>
      <c r="I475" s="8"/>
      <c r="J475" s="8"/>
      <c r="K475" s="7"/>
      <c r="L475" s="7"/>
      <c r="M475" s="7"/>
      <c r="N475" s="7"/>
      <c r="O475" s="7"/>
      <c r="P475" s="7"/>
      <c r="Q475" s="7"/>
      <c r="R475" s="7"/>
      <c r="S475" s="7"/>
      <c r="T475" s="7"/>
      <c r="U475" s="7"/>
      <c r="V475" s="7"/>
      <c r="W475" s="7"/>
      <c r="X475" s="7"/>
      <c r="Y475" s="7"/>
      <c r="Z475" s="7"/>
    </row>
    <row r="476" spans="1:26" ht="12.75" customHeight="1">
      <c r="A476" s="7"/>
      <c r="B476" s="8"/>
      <c r="C476" s="8"/>
      <c r="D476" s="8"/>
      <c r="E476" s="8"/>
      <c r="F476" s="8"/>
      <c r="G476" s="8"/>
      <c r="H476" s="8"/>
      <c r="I476" s="8"/>
      <c r="J476" s="8"/>
      <c r="K476" s="7"/>
      <c r="L476" s="7"/>
      <c r="M476" s="7"/>
      <c r="N476" s="7"/>
      <c r="O476" s="7"/>
      <c r="P476" s="7"/>
      <c r="Q476" s="7"/>
      <c r="R476" s="7"/>
      <c r="S476" s="7"/>
      <c r="T476" s="7"/>
      <c r="U476" s="7"/>
      <c r="V476" s="7"/>
      <c r="W476" s="7"/>
      <c r="X476" s="7"/>
      <c r="Y476" s="7"/>
      <c r="Z476" s="7"/>
    </row>
    <row r="477" spans="1:26" ht="12.75" customHeight="1">
      <c r="A477" s="7"/>
      <c r="B477" s="8"/>
      <c r="C477" s="8"/>
      <c r="D477" s="8"/>
      <c r="E477" s="8"/>
      <c r="F477" s="8"/>
      <c r="G477" s="8"/>
      <c r="H477" s="8"/>
      <c r="I477" s="8"/>
      <c r="J477" s="8"/>
      <c r="K477" s="7"/>
      <c r="L477" s="7"/>
      <c r="M477" s="7"/>
      <c r="N477" s="7"/>
      <c r="O477" s="7"/>
      <c r="P477" s="7"/>
      <c r="Q477" s="7"/>
      <c r="R477" s="7"/>
      <c r="S477" s="7"/>
      <c r="T477" s="7"/>
      <c r="U477" s="7"/>
      <c r="V477" s="7"/>
      <c r="W477" s="7"/>
      <c r="X477" s="7"/>
      <c r="Y477" s="7"/>
      <c r="Z477" s="7"/>
    </row>
    <row r="478" spans="1:26" ht="12.75" customHeight="1">
      <c r="A478" s="7"/>
      <c r="B478" s="8"/>
      <c r="C478" s="8"/>
      <c r="D478" s="8"/>
      <c r="E478" s="8"/>
      <c r="F478" s="8"/>
      <c r="G478" s="8"/>
      <c r="H478" s="8"/>
      <c r="I478" s="8"/>
      <c r="J478" s="8"/>
      <c r="K478" s="7"/>
      <c r="L478" s="7"/>
      <c r="M478" s="7"/>
      <c r="N478" s="7"/>
      <c r="O478" s="7"/>
      <c r="P478" s="7"/>
      <c r="Q478" s="7"/>
      <c r="R478" s="7"/>
      <c r="S478" s="7"/>
      <c r="T478" s="7"/>
      <c r="U478" s="7"/>
      <c r="V478" s="7"/>
      <c r="W478" s="7"/>
      <c r="X478" s="7"/>
      <c r="Y478" s="7"/>
      <c r="Z478" s="7"/>
    </row>
    <row r="479" spans="1:26" ht="12.75" customHeight="1">
      <c r="A479" s="7"/>
      <c r="B479" s="8"/>
      <c r="C479" s="8"/>
      <c r="D479" s="8"/>
      <c r="E479" s="8"/>
      <c r="F479" s="8"/>
      <c r="G479" s="8"/>
      <c r="H479" s="8"/>
      <c r="I479" s="8"/>
      <c r="J479" s="8"/>
      <c r="K479" s="7"/>
      <c r="L479" s="7"/>
      <c r="M479" s="7"/>
      <c r="N479" s="7"/>
      <c r="O479" s="7"/>
      <c r="P479" s="7"/>
      <c r="Q479" s="7"/>
      <c r="R479" s="7"/>
      <c r="S479" s="7"/>
      <c r="T479" s="7"/>
      <c r="U479" s="7"/>
      <c r="V479" s="7"/>
      <c r="W479" s="7"/>
      <c r="X479" s="7"/>
      <c r="Y479" s="7"/>
      <c r="Z479" s="7"/>
    </row>
    <row r="480" spans="1:26" ht="12.75" customHeight="1">
      <c r="A480" s="7"/>
      <c r="B480" s="8"/>
      <c r="C480" s="8"/>
      <c r="D480" s="8"/>
      <c r="E480" s="8"/>
      <c r="F480" s="8"/>
      <c r="G480" s="8"/>
      <c r="H480" s="8"/>
      <c r="I480" s="8"/>
      <c r="J480" s="8"/>
      <c r="K480" s="7"/>
      <c r="L480" s="7"/>
      <c r="M480" s="7"/>
      <c r="N480" s="7"/>
      <c r="O480" s="7"/>
      <c r="P480" s="7"/>
      <c r="Q480" s="7"/>
      <c r="R480" s="7"/>
      <c r="S480" s="7"/>
      <c r="T480" s="7"/>
      <c r="U480" s="7"/>
      <c r="V480" s="7"/>
      <c r="W480" s="7"/>
      <c r="X480" s="7"/>
      <c r="Y480" s="7"/>
      <c r="Z480" s="7"/>
    </row>
    <row r="481" spans="1:26" ht="12.75" customHeight="1">
      <c r="A481" s="7"/>
      <c r="B481" s="8"/>
      <c r="C481" s="8"/>
      <c r="D481" s="8"/>
      <c r="E481" s="8"/>
      <c r="F481" s="8"/>
      <c r="G481" s="8"/>
      <c r="H481" s="8"/>
      <c r="I481" s="8"/>
      <c r="J481" s="8"/>
      <c r="K481" s="7"/>
      <c r="L481" s="7"/>
      <c r="M481" s="7"/>
      <c r="N481" s="7"/>
      <c r="O481" s="7"/>
      <c r="P481" s="7"/>
      <c r="Q481" s="7"/>
      <c r="R481" s="7"/>
      <c r="S481" s="7"/>
      <c r="T481" s="7"/>
      <c r="U481" s="7"/>
      <c r="V481" s="7"/>
      <c r="W481" s="7"/>
      <c r="X481" s="7"/>
      <c r="Y481" s="7"/>
      <c r="Z481" s="7"/>
    </row>
    <row r="482" spans="1:26" ht="12.75" customHeight="1">
      <c r="A482" s="7"/>
      <c r="B482" s="8"/>
      <c r="C482" s="8"/>
      <c r="D482" s="8"/>
      <c r="E482" s="8"/>
      <c r="F482" s="8"/>
      <c r="G482" s="8"/>
      <c r="H482" s="8"/>
      <c r="I482" s="8"/>
      <c r="J482" s="8"/>
      <c r="K482" s="7"/>
      <c r="L482" s="7"/>
      <c r="M482" s="7"/>
      <c r="N482" s="7"/>
      <c r="O482" s="7"/>
      <c r="P482" s="7"/>
      <c r="Q482" s="7"/>
      <c r="R482" s="7"/>
      <c r="S482" s="7"/>
      <c r="T482" s="7"/>
      <c r="U482" s="7"/>
      <c r="V482" s="7"/>
      <c r="W482" s="7"/>
      <c r="X482" s="7"/>
      <c r="Y482" s="7"/>
      <c r="Z482" s="7"/>
    </row>
    <row r="483" spans="1:26" ht="12.75" customHeight="1">
      <c r="A483" s="7"/>
      <c r="B483" s="8"/>
      <c r="C483" s="8"/>
      <c r="D483" s="8"/>
      <c r="E483" s="8"/>
      <c r="F483" s="8"/>
      <c r="G483" s="8"/>
      <c r="H483" s="8"/>
      <c r="I483" s="8"/>
      <c r="J483" s="8"/>
      <c r="K483" s="7"/>
      <c r="L483" s="7"/>
      <c r="M483" s="7"/>
      <c r="N483" s="7"/>
      <c r="O483" s="7"/>
      <c r="P483" s="7"/>
      <c r="Q483" s="7"/>
      <c r="R483" s="7"/>
      <c r="S483" s="7"/>
      <c r="T483" s="7"/>
      <c r="U483" s="7"/>
      <c r="V483" s="7"/>
      <c r="W483" s="7"/>
      <c r="X483" s="7"/>
      <c r="Y483" s="7"/>
      <c r="Z483" s="7"/>
    </row>
    <row r="484" spans="1:26" ht="12.75" customHeight="1">
      <c r="A484" s="7"/>
      <c r="B484" s="8"/>
      <c r="C484" s="8"/>
      <c r="D484" s="8"/>
      <c r="E484" s="8"/>
      <c r="F484" s="8"/>
      <c r="G484" s="8"/>
      <c r="H484" s="8"/>
      <c r="I484" s="8"/>
      <c r="J484" s="8"/>
      <c r="K484" s="7"/>
      <c r="L484" s="7"/>
      <c r="M484" s="7"/>
      <c r="N484" s="7"/>
      <c r="O484" s="7"/>
      <c r="P484" s="7"/>
      <c r="Q484" s="7"/>
      <c r="R484" s="7"/>
      <c r="S484" s="7"/>
      <c r="T484" s="7"/>
      <c r="U484" s="7"/>
      <c r="V484" s="7"/>
      <c r="W484" s="7"/>
      <c r="X484" s="7"/>
      <c r="Y484" s="7"/>
      <c r="Z484" s="7"/>
    </row>
    <row r="485" spans="1:26" ht="12.75" customHeight="1">
      <c r="A485" s="7"/>
      <c r="B485" s="8"/>
      <c r="C485" s="8"/>
      <c r="D485" s="8"/>
      <c r="E485" s="8"/>
      <c r="F485" s="8"/>
      <c r="G485" s="8"/>
      <c r="H485" s="8"/>
      <c r="I485" s="8"/>
      <c r="J485" s="8"/>
      <c r="K485" s="7"/>
      <c r="L485" s="7"/>
      <c r="M485" s="7"/>
      <c r="N485" s="7"/>
      <c r="O485" s="7"/>
      <c r="P485" s="7"/>
      <c r="Q485" s="7"/>
      <c r="R485" s="7"/>
      <c r="S485" s="7"/>
      <c r="T485" s="7"/>
      <c r="U485" s="7"/>
      <c r="V485" s="7"/>
      <c r="W485" s="7"/>
      <c r="X485" s="7"/>
      <c r="Y485" s="7"/>
      <c r="Z485" s="7"/>
    </row>
    <row r="486" spans="1:26" ht="12.75" customHeight="1">
      <c r="A486" s="7"/>
      <c r="B486" s="8"/>
      <c r="C486" s="8"/>
      <c r="D486" s="8"/>
      <c r="E486" s="8"/>
      <c r="F486" s="8"/>
      <c r="G486" s="8"/>
      <c r="H486" s="8"/>
      <c r="I486" s="8"/>
      <c r="J486" s="8"/>
      <c r="K486" s="7"/>
      <c r="L486" s="7"/>
      <c r="M486" s="7"/>
      <c r="N486" s="7"/>
      <c r="O486" s="7"/>
      <c r="P486" s="7"/>
      <c r="Q486" s="7"/>
      <c r="R486" s="7"/>
      <c r="S486" s="7"/>
      <c r="T486" s="7"/>
      <c r="U486" s="7"/>
      <c r="V486" s="7"/>
      <c r="W486" s="7"/>
      <c r="X486" s="7"/>
      <c r="Y486" s="7"/>
      <c r="Z486" s="7"/>
    </row>
    <row r="487" spans="1:26" ht="12.75" customHeight="1">
      <c r="A487" s="7"/>
      <c r="B487" s="8"/>
      <c r="C487" s="8"/>
      <c r="D487" s="8"/>
      <c r="E487" s="8"/>
      <c r="F487" s="8"/>
      <c r="G487" s="8"/>
      <c r="H487" s="8"/>
      <c r="I487" s="8"/>
      <c r="J487" s="8"/>
      <c r="K487" s="7"/>
      <c r="L487" s="7"/>
      <c r="M487" s="7"/>
      <c r="N487" s="7"/>
      <c r="O487" s="7"/>
      <c r="P487" s="7"/>
      <c r="Q487" s="7"/>
      <c r="R487" s="7"/>
      <c r="S487" s="7"/>
      <c r="T487" s="7"/>
      <c r="U487" s="7"/>
      <c r="V487" s="7"/>
      <c r="W487" s="7"/>
      <c r="X487" s="7"/>
      <c r="Y487" s="7"/>
      <c r="Z487" s="7"/>
    </row>
    <row r="488" spans="1:26" ht="12.75" customHeight="1">
      <c r="A488" s="7"/>
      <c r="B488" s="8"/>
      <c r="C488" s="8"/>
      <c r="D488" s="8"/>
      <c r="E488" s="8"/>
      <c r="F488" s="8"/>
      <c r="G488" s="8"/>
      <c r="H488" s="8"/>
      <c r="I488" s="8"/>
      <c r="J488" s="8"/>
      <c r="K488" s="7"/>
      <c r="L488" s="7"/>
      <c r="M488" s="7"/>
      <c r="N488" s="7"/>
      <c r="O488" s="7"/>
      <c r="P488" s="7"/>
      <c r="Q488" s="7"/>
      <c r="R488" s="7"/>
      <c r="S488" s="7"/>
      <c r="T488" s="7"/>
      <c r="U488" s="7"/>
      <c r="V488" s="7"/>
      <c r="W488" s="7"/>
      <c r="X488" s="7"/>
      <c r="Y488" s="7"/>
      <c r="Z488" s="7"/>
    </row>
    <row r="489" spans="1:26" ht="12.75" customHeight="1">
      <c r="A489" s="7"/>
      <c r="B489" s="8"/>
      <c r="C489" s="8"/>
      <c r="D489" s="8"/>
      <c r="E489" s="8"/>
      <c r="F489" s="8"/>
      <c r="G489" s="8"/>
      <c r="H489" s="8"/>
      <c r="I489" s="8"/>
      <c r="J489" s="8"/>
      <c r="K489" s="7"/>
      <c r="L489" s="7"/>
      <c r="M489" s="7"/>
      <c r="N489" s="7"/>
      <c r="O489" s="7"/>
      <c r="P489" s="7"/>
      <c r="Q489" s="7"/>
      <c r="R489" s="7"/>
      <c r="S489" s="7"/>
      <c r="T489" s="7"/>
      <c r="U489" s="7"/>
      <c r="V489" s="7"/>
      <c r="W489" s="7"/>
      <c r="X489" s="7"/>
      <c r="Y489" s="7"/>
      <c r="Z489" s="7"/>
    </row>
    <row r="490" spans="1:26" ht="12.75" customHeight="1">
      <c r="A490" s="7"/>
      <c r="B490" s="8"/>
      <c r="C490" s="8"/>
      <c r="D490" s="8"/>
      <c r="E490" s="8"/>
      <c r="F490" s="8"/>
      <c r="G490" s="8"/>
      <c r="H490" s="8"/>
      <c r="I490" s="8"/>
      <c r="J490" s="8"/>
      <c r="K490" s="7"/>
      <c r="L490" s="7"/>
      <c r="M490" s="7"/>
      <c r="N490" s="7"/>
      <c r="O490" s="7"/>
      <c r="P490" s="7"/>
      <c r="Q490" s="7"/>
      <c r="R490" s="7"/>
      <c r="S490" s="7"/>
      <c r="T490" s="7"/>
      <c r="U490" s="7"/>
      <c r="V490" s="7"/>
      <c r="W490" s="7"/>
      <c r="X490" s="7"/>
      <c r="Y490" s="7"/>
      <c r="Z490" s="7"/>
    </row>
    <row r="491" spans="1:26" ht="12.75" customHeight="1">
      <c r="A491" s="7"/>
      <c r="B491" s="8"/>
      <c r="C491" s="8"/>
      <c r="D491" s="8"/>
      <c r="E491" s="8"/>
      <c r="F491" s="8"/>
      <c r="G491" s="8"/>
      <c r="H491" s="8"/>
      <c r="I491" s="8"/>
      <c r="J491" s="8"/>
      <c r="K491" s="7"/>
      <c r="L491" s="7"/>
      <c r="M491" s="7"/>
      <c r="N491" s="7"/>
      <c r="O491" s="7"/>
      <c r="P491" s="7"/>
      <c r="Q491" s="7"/>
      <c r="R491" s="7"/>
      <c r="S491" s="7"/>
      <c r="T491" s="7"/>
      <c r="U491" s="7"/>
      <c r="V491" s="7"/>
      <c r="W491" s="7"/>
      <c r="X491" s="7"/>
      <c r="Y491" s="7"/>
      <c r="Z491" s="7"/>
    </row>
    <row r="492" spans="1:26" ht="12.75" customHeight="1">
      <c r="A492" s="7"/>
      <c r="B492" s="8"/>
      <c r="C492" s="8"/>
      <c r="D492" s="8"/>
      <c r="E492" s="8"/>
      <c r="F492" s="8"/>
      <c r="G492" s="8"/>
      <c r="H492" s="8"/>
      <c r="I492" s="8"/>
      <c r="J492" s="8"/>
      <c r="K492" s="7"/>
      <c r="L492" s="7"/>
      <c r="M492" s="7"/>
      <c r="N492" s="7"/>
      <c r="O492" s="7"/>
      <c r="P492" s="7"/>
      <c r="Q492" s="7"/>
      <c r="R492" s="7"/>
      <c r="S492" s="7"/>
      <c r="T492" s="7"/>
      <c r="U492" s="7"/>
      <c r="V492" s="7"/>
      <c r="W492" s="7"/>
      <c r="X492" s="7"/>
      <c r="Y492" s="7"/>
      <c r="Z492" s="7"/>
    </row>
    <row r="493" spans="1:26" ht="12.75" customHeight="1">
      <c r="A493" s="7"/>
      <c r="B493" s="8"/>
      <c r="C493" s="8"/>
      <c r="D493" s="8"/>
      <c r="E493" s="8"/>
      <c r="F493" s="8"/>
      <c r="G493" s="8"/>
      <c r="H493" s="8"/>
      <c r="I493" s="8"/>
      <c r="J493" s="8"/>
      <c r="K493" s="7"/>
      <c r="L493" s="7"/>
      <c r="M493" s="7"/>
      <c r="N493" s="7"/>
      <c r="O493" s="7"/>
      <c r="P493" s="7"/>
      <c r="Q493" s="7"/>
      <c r="R493" s="7"/>
      <c r="S493" s="7"/>
      <c r="T493" s="7"/>
      <c r="U493" s="7"/>
      <c r="V493" s="7"/>
      <c r="W493" s="7"/>
      <c r="X493" s="7"/>
      <c r="Y493" s="7"/>
      <c r="Z493" s="7"/>
    </row>
    <row r="494" spans="1:26" ht="12.75" customHeight="1">
      <c r="A494" s="7"/>
      <c r="B494" s="8"/>
      <c r="C494" s="8"/>
      <c r="D494" s="8"/>
      <c r="E494" s="8"/>
      <c r="F494" s="8"/>
      <c r="G494" s="8"/>
      <c r="H494" s="8"/>
      <c r="I494" s="8"/>
      <c r="J494" s="8"/>
      <c r="K494" s="7"/>
      <c r="L494" s="7"/>
      <c r="M494" s="7"/>
      <c r="N494" s="7"/>
      <c r="O494" s="7"/>
      <c r="P494" s="7"/>
      <c r="Q494" s="7"/>
      <c r="R494" s="7"/>
      <c r="S494" s="7"/>
      <c r="T494" s="7"/>
      <c r="U494" s="7"/>
      <c r="V494" s="7"/>
      <c r="W494" s="7"/>
      <c r="X494" s="7"/>
      <c r="Y494" s="7"/>
      <c r="Z494" s="7"/>
    </row>
    <row r="495" spans="1:26" ht="12.75" customHeight="1">
      <c r="A495" s="7"/>
      <c r="B495" s="8"/>
      <c r="C495" s="8"/>
      <c r="D495" s="8"/>
      <c r="E495" s="8"/>
      <c r="F495" s="8"/>
      <c r="G495" s="8"/>
      <c r="H495" s="8"/>
      <c r="I495" s="8"/>
      <c r="J495" s="8"/>
      <c r="K495" s="7"/>
      <c r="L495" s="7"/>
      <c r="M495" s="7"/>
      <c r="N495" s="7"/>
      <c r="O495" s="7"/>
      <c r="P495" s="7"/>
      <c r="Q495" s="7"/>
      <c r="R495" s="7"/>
      <c r="S495" s="7"/>
      <c r="T495" s="7"/>
      <c r="U495" s="7"/>
      <c r="V495" s="7"/>
      <c r="W495" s="7"/>
      <c r="X495" s="7"/>
      <c r="Y495" s="7"/>
      <c r="Z495" s="7"/>
    </row>
    <row r="496" spans="1:26" ht="12.75" customHeight="1">
      <c r="A496" s="7"/>
      <c r="B496" s="8"/>
      <c r="C496" s="8"/>
      <c r="D496" s="8"/>
      <c r="E496" s="8"/>
      <c r="F496" s="8"/>
      <c r="G496" s="8"/>
      <c r="H496" s="8"/>
      <c r="I496" s="8"/>
      <c r="J496" s="8"/>
      <c r="K496" s="7"/>
      <c r="L496" s="7"/>
      <c r="M496" s="7"/>
      <c r="N496" s="7"/>
      <c r="O496" s="7"/>
      <c r="P496" s="7"/>
      <c r="Q496" s="7"/>
      <c r="R496" s="7"/>
      <c r="S496" s="7"/>
      <c r="T496" s="7"/>
      <c r="U496" s="7"/>
      <c r="V496" s="7"/>
      <c r="W496" s="7"/>
      <c r="X496" s="7"/>
      <c r="Y496" s="7"/>
      <c r="Z496" s="7"/>
    </row>
    <row r="497" spans="1:26" ht="12.75" customHeight="1">
      <c r="A497" s="7"/>
      <c r="B497" s="8"/>
      <c r="C497" s="8"/>
      <c r="D497" s="8"/>
      <c r="E497" s="8"/>
      <c r="F497" s="8"/>
      <c r="G497" s="8"/>
      <c r="H497" s="8"/>
      <c r="I497" s="8"/>
      <c r="J497" s="8"/>
      <c r="K497" s="7"/>
      <c r="L497" s="7"/>
      <c r="M497" s="7"/>
      <c r="N497" s="7"/>
      <c r="O497" s="7"/>
      <c r="P497" s="7"/>
      <c r="Q497" s="7"/>
      <c r="R497" s="7"/>
      <c r="S497" s="7"/>
      <c r="T497" s="7"/>
      <c r="U497" s="7"/>
      <c r="V497" s="7"/>
      <c r="W497" s="7"/>
      <c r="X497" s="7"/>
      <c r="Y497" s="7"/>
      <c r="Z497" s="7"/>
    </row>
    <row r="498" spans="1:26" ht="12.75" customHeight="1">
      <c r="A498" s="7"/>
      <c r="B498" s="8"/>
      <c r="C498" s="8"/>
      <c r="D498" s="8"/>
      <c r="E498" s="8"/>
      <c r="F498" s="8"/>
      <c r="G498" s="8"/>
      <c r="H498" s="8"/>
      <c r="I498" s="8"/>
      <c r="J498" s="8"/>
      <c r="K498" s="7"/>
      <c r="L498" s="7"/>
      <c r="M498" s="7"/>
      <c r="N498" s="7"/>
      <c r="O498" s="7"/>
      <c r="P498" s="7"/>
      <c r="Q498" s="7"/>
      <c r="R498" s="7"/>
      <c r="S498" s="7"/>
      <c r="T498" s="7"/>
      <c r="U498" s="7"/>
      <c r="V498" s="7"/>
      <c r="W498" s="7"/>
      <c r="X498" s="7"/>
      <c r="Y498" s="7"/>
      <c r="Z498" s="7"/>
    </row>
    <row r="499" spans="1:26" ht="12.75" customHeight="1">
      <c r="A499" s="7"/>
      <c r="B499" s="8"/>
      <c r="C499" s="8"/>
      <c r="D499" s="8"/>
      <c r="E499" s="8"/>
      <c r="F499" s="8"/>
      <c r="G499" s="8"/>
      <c r="H499" s="8"/>
      <c r="I499" s="8"/>
      <c r="J499" s="8"/>
      <c r="K499" s="7"/>
      <c r="L499" s="7"/>
      <c r="M499" s="7"/>
      <c r="N499" s="7"/>
      <c r="O499" s="7"/>
      <c r="P499" s="7"/>
      <c r="Q499" s="7"/>
      <c r="R499" s="7"/>
      <c r="S499" s="7"/>
      <c r="T499" s="7"/>
      <c r="U499" s="7"/>
      <c r="V499" s="7"/>
      <c r="W499" s="7"/>
      <c r="X499" s="7"/>
      <c r="Y499" s="7"/>
      <c r="Z499" s="7"/>
    </row>
    <row r="500" spans="1:26" ht="12.75" customHeight="1">
      <c r="A500" s="7"/>
      <c r="B500" s="8"/>
      <c r="C500" s="8"/>
      <c r="D500" s="8"/>
      <c r="E500" s="8"/>
      <c r="F500" s="8"/>
      <c r="G500" s="8"/>
      <c r="H500" s="8"/>
      <c r="I500" s="8"/>
      <c r="J500" s="8"/>
      <c r="K500" s="7"/>
      <c r="L500" s="7"/>
      <c r="M500" s="7"/>
      <c r="N500" s="7"/>
      <c r="O500" s="7"/>
      <c r="P500" s="7"/>
      <c r="Q500" s="7"/>
      <c r="R500" s="7"/>
      <c r="S500" s="7"/>
      <c r="T500" s="7"/>
      <c r="U500" s="7"/>
      <c r="V500" s="7"/>
      <c r="W500" s="7"/>
      <c r="X500" s="7"/>
      <c r="Y500" s="7"/>
      <c r="Z500" s="7"/>
    </row>
    <row r="501" spans="1:26" ht="12.75" customHeight="1">
      <c r="A501" s="7"/>
      <c r="B501" s="8"/>
      <c r="C501" s="8"/>
      <c r="D501" s="8"/>
      <c r="E501" s="8"/>
      <c r="F501" s="8"/>
      <c r="G501" s="8"/>
      <c r="H501" s="8"/>
      <c r="I501" s="8"/>
      <c r="J501" s="8"/>
      <c r="K501" s="7"/>
      <c r="L501" s="7"/>
      <c r="M501" s="7"/>
      <c r="N501" s="7"/>
      <c r="O501" s="7"/>
      <c r="P501" s="7"/>
      <c r="Q501" s="7"/>
      <c r="R501" s="7"/>
      <c r="S501" s="7"/>
      <c r="T501" s="7"/>
      <c r="U501" s="7"/>
      <c r="V501" s="7"/>
      <c r="W501" s="7"/>
      <c r="X501" s="7"/>
      <c r="Y501" s="7"/>
      <c r="Z501" s="7"/>
    </row>
    <row r="502" spans="1:26" ht="12.75" customHeight="1">
      <c r="A502" s="7"/>
      <c r="B502" s="8"/>
      <c r="C502" s="8"/>
      <c r="D502" s="8"/>
      <c r="E502" s="8"/>
      <c r="F502" s="8"/>
      <c r="G502" s="8"/>
      <c r="H502" s="8"/>
      <c r="I502" s="8"/>
      <c r="J502" s="8"/>
      <c r="K502" s="7"/>
      <c r="L502" s="7"/>
      <c r="M502" s="7"/>
      <c r="N502" s="7"/>
      <c r="O502" s="7"/>
      <c r="P502" s="7"/>
      <c r="Q502" s="7"/>
      <c r="R502" s="7"/>
      <c r="S502" s="7"/>
      <c r="T502" s="7"/>
      <c r="U502" s="7"/>
      <c r="V502" s="7"/>
      <c r="W502" s="7"/>
      <c r="X502" s="7"/>
      <c r="Y502" s="7"/>
      <c r="Z502" s="7"/>
    </row>
    <row r="503" spans="1:26" ht="12.75" customHeight="1">
      <c r="A503" s="7"/>
      <c r="B503" s="8"/>
      <c r="C503" s="8"/>
      <c r="D503" s="8"/>
      <c r="E503" s="8"/>
      <c r="F503" s="8"/>
      <c r="G503" s="8"/>
      <c r="H503" s="8"/>
      <c r="I503" s="8"/>
      <c r="J503" s="8"/>
      <c r="K503" s="7"/>
      <c r="L503" s="7"/>
      <c r="M503" s="7"/>
      <c r="N503" s="7"/>
      <c r="O503" s="7"/>
      <c r="P503" s="7"/>
      <c r="Q503" s="7"/>
      <c r="R503" s="7"/>
      <c r="S503" s="7"/>
      <c r="T503" s="7"/>
      <c r="U503" s="7"/>
      <c r="V503" s="7"/>
      <c r="W503" s="7"/>
      <c r="X503" s="7"/>
      <c r="Y503" s="7"/>
      <c r="Z503" s="7"/>
    </row>
    <row r="504" spans="1:26" ht="12.75" customHeight="1">
      <c r="A504" s="7"/>
      <c r="B504" s="8"/>
      <c r="C504" s="8"/>
      <c r="D504" s="8"/>
      <c r="E504" s="8"/>
      <c r="F504" s="8"/>
      <c r="G504" s="8"/>
      <c r="H504" s="8"/>
      <c r="I504" s="8"/>
      <c r="J504" s="8"/>
      <c r="K504" s="7"/>
      <c r="L504" s="7"/>
      <c r="M504" s="7"/>
      <c r="N504" s="7"/>
      <c r="O504" s="7"/>
      <c r="P504" s="7"/>
      <c r="Q504" s="7"/>
      <c r="R504" s="7"/>
      <c r="S504" s="7"/>
      <c r="T504" s="7"/>
      <c r="U504" s="7"/>
      <c r="V504" s="7"/>
      <c r="W504" s="7"/>
      <c r="X504" s="7"/>
      <c r="Y504" s="7"/>
      <c r="Z504" s="7"/>
    </row>
    <row r="505" spans="1:26" ht="12.75" customHeight="1">
      <c r="A505" s="7"/>
      <c r="B505" s="8"/>
      <c r="C505" s="8"/>
      <c r="D505" s="8"/>
      <c r="E505" s="8"/>
      <c r="F505" s="8"/>
      <c r="G505" s="8"/>
      <c r="H505" s="8"/>
      <c r="I505" s="8"/>
      <c r="J505" s="8"/>
      <c r="K505" s="7"/>
      <c r="L505" s="7"/>
      <c r="M505" s="7"/>
      <c r="N505" s="7"/>
      <c r="O505" s="7"/>
      <c r="P505" s="7"/>
      <c r="Q505" s="7"/>
      <c r="R505" s="7"/>
      <c r="S505" s="7"/>
      <c r="T505" s="7"/>
      <c r="U505" s="7"/>
      <c r="V505" s="7"/>
      <c r="W505" s="7"/>
      <c r="X505" s="7"/>
      <c r="Y505" s="7"/>
      <c r="Z505" s="7"/>
    </row>
    <row r="506" spans="1:26" ht="12.75" customHeight="1">
      <c r="A506" s="7"/>
      <c r="B506" s="8"/>
      <c r="C506" s="8"/>
      <c r="D506" s="8"/>
      <c r="E506" s="8"/>
      <c r="F506" s="8"/>
      <c r="G506" s="8"/>
      <c r="H506" s="8"/>
      <c r="I506" s="8"/>
      <c r="J506" s="8"/>
      <c r="K506" s="7"/>
      <c r="L506" s="7"/>
      <c r="M506" s="7"/>
      <c r="N506" s="7"/>
      <c r="O506" s="7"/>
      <c r="P506" s="7"/>
      <c r="Q506" s="7"/>
      <c r="R506" s="7"/>
      <c r="S506" s="7"/>
      <c r="T506" s="7"/>
      <c r="U506" s="7"/>
      <c r="V506" s="7"/>
      <c r="W506" s="7"/>
      <c r="X506" s="7"/>
      <c r="Y506" s="7"/>
      <c r="Z506" s="7"/>
    </row>
    <row r="507" spans="1:26" ht="12.75" customHeight="1">
      <c r="A507" s="7"/>
      <c r="B507" s="8"/>
      <c r="C507" s="8"/>
      <c r="D507" s="8"/>
      <c r="E507" s="8"/>
      <c r="F507" s="8"/>
      <c r="G507" s="8"/>
      <c r="H507" s="8"/>
      <c r="I507" s="8"/>
      <c r="J507" s="8"/>
      <c r="K507" s="7"/>
      <c r="L507" s="7"/>
      <c r="M507" s="7"/>
      <c r="N507" s="7"/>
      <c r="O507" s="7"/>
      <c r="P507" s="7"/>
      <c r="Q507" s="7"/>
      <c r="R507" s="7"/>
      <c r="S507" s="7"/>
      <c r="T507" s="7"/>
      <c r="U507" s="7"/>
      <c r="V507" s="7"/>
      <c r="W507" s="7"/>
      <c r="X507" s="7"/>
      <c r="Y507" s="7"/>
      <c r="Z507" s="7"/>
    </row>
    <row r="508" spans="1:26" ht="12.75" customHeight="1">
      <c r="A508" s="7"/>
      <c r="B508" s="8"/>
      <c r="C508" s="8"/>
      <c r="D508" s="8"/>
      <c r="E508" s="8"/>
      <c r="F508" s="8"/>
      <c r="G508" s="8"/>
      <c r="H508" s="8"/>
      <c r="I508" s="8"/>
      <c r="J508" s="8"/>
      <c r="K508" s="7"/>
      <c r="L508" s="7"/>
      <c r="M508" s="7"/>
      <c r="N508" s="7"/>
      <c r="O508" s="7"/>
      <c r="P508" s="7"/>
      <c r="Q508" s="7"/>
      <c r="R508" s="7"/>
      <c r="S508" s="7"/>
      <c r="T508" s="7"/>
      <c r="U508" s="7"/>
      <c r="V508" s="7"/>
      <c r="W508" s="7"/>
      <c r="X508" s="7"/>
      <c r="Y508" s="7"/>
      <c r="Z508" s="7"/>
    </row>
    <row r="509" spans="1:26" ht="12.75" customHeight="1">
      <c r="A509" s="7"/>
      <c r="B509" s="8"/>
      <c r="C509" s="8"/>
      <c r="D509" s="8"/>
      <c r="E509" s="8"/>
      <c r="F509" s="8"/>
      <c r="G509" s="8"/>
      <c r="H509" s="8"/>
      <c r="I509" s="8"/>
      <c r="J509" s="8"/>
      <c r="K509" s="7"/>
      <c r="L509" s="7"/>
      <c r="M509" s="7"/>
      <c r="N509" s="7"/>
      <c r="O509" s="7"/>
      <c r="P509" s="7"/>
      <c r="Q509" s="7"/>
      <c r="R509" s="7"/>
      <c r="S509" s="7"/>
      <c r="T509" s="7"/>
      <c r="U509" s="7"/>
      <c r="V509" s="7"/>
      <c r="W509" s="7"/>
      <c r="X509" s="7"/>
      <c r="Y509" s="7"/>
      <c r="Z509" s="7"/>
    </row>
    <row r="510" spans="1:26" ht="12.75" customHeight="1">
      <c r="A510" s="7"/>
      <c r="B510" s="8"/>
      <c r="C510" s="8"/>
      <c r="D510" s="8"/>
      <c r="E510" s="8"/>
      <c r="F510" s="8"/>
      <c r="G510" s="8"/>
      <c r="H510" s="8"/>
      <c r="I510" s="8"/>
      <c r="J510" s="8"/>
      <c r="K510" s="7"/>
      <c r="L510" s="7"/>
      <c r="M510" s="7"/>
      <c r="N510" s="7"/>
      <c r="O510" s="7"/>
      <c r="P510" s="7"/>
      <c r="Q510" s="7"/>
      <c r="R510" s="7"/>
      <c r="S510" s="7"/>
      <c r="T510" s="7"/>
      <c r="U510" s="7"/>
      <c r="V510" s="7"/>
      <c r="W510" s="7"/>
      <c r="X510" s="7"/>
      <c r="Y510" s="7"/>
      <c r="Z510" s="7"/>
    </row>
    <row r="511" spans="1:26" ht="12.75" customHeight="1">
      <c r="A511" s="7"/>
      <c r="B511" s="8"/>
      <c r="C511" s="8"/>
      <c r="D511" s="8"/>
      <c r="E511" s="8"/>
      <c r="F511" s="8"/>
      <c r="G511" s="8"/>
      <c r="H511" s="8"/>
      <c r="I511" s="8"/>
      <c r="J511" s="8"/>
      <c r="K511" s="7"/>
      <c r="L511" s="7"/>
      <c r="M511" s="7"/>
      <c r="N511" s="7"/>
      <c r="O511" s="7"/>
      <c r="P511" s="7"/>
      <c r="Q511" s="7"/>
      <c r="R511" s="7"/>
      <c r="S511" s="7"/>
      <c r="T511" s="7"/>
      <c r="U511" s="7"/>
      <c r="V511" s="7"/>
      <c r="W511" s="7"/>
      <c r="X511" s="7"/>
      <c r="Y511" s="7"/>
      <c r="Z511" s="7"/>
    </row>
    <row r="512" spans="1:26" ht="12.75" customHeight="1">
      <c r="A512" s="7"/>
      <c r="B512" s="8"/>
      <c r="C512" s="8"/>
      <c r="D512" s="8"/>
      <c r="E512" s="8"/>
      <c r="F512" s="8"/>
      <c r="G512" s="8"/>
      <c r="H512" s="8"/>
      <c r="I512" s="8"/>
      <c r="J512" s="8"/>
      <c r="K512" s="7"/>
      <c r="L512" s="7"/>
      <c r="M512" s="7"/>
      <c r="N512" s="7"/>
      <c r="O512" s="7"/>
      <c r="P512" s="7"/>
      <c r="Q512" s="7"/>
      <c r="R512" s="7"/>
      <c r="S512" s="7"/>
      <c r="T512" s="7"/>
      <c r="U512" s="7"/>
      <c r="V512" s="7"/>
      <c r="W512" s="7"/>
      <c r="X512" s="7"/>
      <c r="Y512" s="7"/>
      <c r="Z512" s="7"/>
    </row>
    <row r="513" spans="1:26" ht="12.75" customHeight="1">
      <c r="A513" s="7"/>
      <c r="B513" s="8"/>
      <c r="C513" s="8"/>
      <c r="D513" s="8"/>
      <c r="E513" s="8"/>
      <c r="F513" s="8"/>
      <c r="G513" s="8"/>
      <c r="H513" s="8"/>
      <c r="I513" s="8"/>
      <c r="J513" s="8"/>
      <c r="K513" s="7"/>
      <c r="L513" s="7"/>
      <c r="M513" s="7"/>
      <c r="N513" s="7"/>
      <c r="O513" s="7"/>
      <c r="P513" s="7"/>
      <c r="Q513" s="7"/>
      <c r="R513" s="7"/>
      <c r="S513" s="7"/>
      <c r="T513" s="7"/>
      <c r="U513" s="7"/>
      <c r="V513" s="7"/>
      <c r="W513" s="7"/>
      <c r="X513" s="7"/>
      <c r="Y513" s="7"/>
      <c r="Z513" s="7"/>
    </row>
    <row r="514" spans="1:26" ht="12.75" customHeight="1">
      <c r="A514" s="7"/>
      <c r="B514" s="8"/>
      <c r="C514" s="8"/>
      <c r="D514" s="8"/>
      <c r="E514" s="8"/>
      <c r="F514" s="8"/>
      <c r="G514" s="8"/>
      <c r="H514" s="8"/>
      <c r="I514" s="8"/>
      <c r="J514" s="8"/>
      <c r="K514" s="7"/>
      <c r="L514" s="7"/>
      <c r="M514" s="7"/>
      <c r="N514" s="7"/>
      <c r="O514" s="7"/>
      <c r="P514" s="7"/>
      <c r="Q514" s="7"/>
      <c r="R514" s="7"/>
      <c r="S514" s="7"/>
      <c r="T514" s="7"/>
      <c r="U514" s="7"/>
      <c r="V514" s="7"/>
      <c r="W514" s="7"/>
      <c r="X514" s="7"/>
      <c r="Y514" s="7"/>
      <c r="Z514" s="7"/>
    </row>
    <row r="515" spans="1:26" ht="12.75" customHeight="1">
      <c r="A515" s="7"/>
      <c r="B515" s="8"/>
      <c r="C515" s="8"/>
      <c r="D515" s="8"/>
      <c r="E515" s="8"/>
      <c r="F515" s="8"/>
      <c r="G515" s="8"/>
      <c r="H515" s="8"/>
      <c r="I515" s="8"/>
      <c r="J515" s="8"/>
      <c r="K515" s="7"/>
      <c r="L515" s="7"/>
      <c r="M515" s="7"/>
      <c r="N515" s="7"/>
      <c r="O515" s="7"/>
      <c r="P515" s="7"/>
      <c r="Q515" s="7"/>
      <c r="R515" s="7"/>
      <c r="S515" s="7"/>
      <c r="T515" s="7"/>
      <c r="U515" s="7"/>
      <c r="V515" s="7"/>
      <c r="W515" s="7"/>
      <c r="X515" s="7"/>
      <c r="Y515" s="7"/>
      <c r="Z515" s="7"/>
    </row>
    <row r="516" spans="1:26" ht="12.75" customHeight="1">
      <c r="A516" s="7"/>
      <c r="B516" s="8"/>
      <c r="C516" s="8"/>
      <c r="D516" s="8"/>
      <c r="E516" s="8"/>
      <c r="F516" s="8"/>
      <c r="G516" s="8"/>
      <c r="H516" s="8"/>
      <c r="I516" s="8"/>
      <c r="J516" s="8"/>
      <c r="K516" s="7"/>
      <c r="L516" s="7"/>
      <c r="M516" s="7"/>
      <c r="N516" s="7"/>
      <c r="O516" s="7"/>
      <c r="P516" s="7"/>
      <c r="Q516" s="7"/>
      <c r="R516" s="7"/>
      <c r="S516" s="7"/>
      <c r="T516" s="7"/>
      <c r="U516" s="7"/>
      <c r="V516" s="7"/>
      <c r="W516" s="7"/>
      <c r="X516" s="7"/>
      <c r="Y516" s="7"/>
      <c r="Z516" s="7"/>
    </row>
    <row r="517" spans="1:26" ht="12.75" customHeight="1">
      <c r="A517" s="7"/>
      <c r="B517" s="8"/>
      <c r="C517" s="8"/>
      <c r="D517" s="8"/>
      <c r="E517" s="8"/>
      <c r="F517" s="8"/>
      <c r="G517" s="8"/>
      <c r="H517" s="8"/>
      <c r="I517" s="8"/>
      <c r="J517" s="8"/>
      <c r="K517" s="7"/>
      <c r="L517" s="7"/>
      <c r="M517" s="7"/>
      <c r="N517" s="7"/>
      <c r="O517" s="7"/>
      <c r="P517" s="7"/>
      <c r="Q517" s="7"/>
      <c r="R517" s="7"/>
      <c r="S517" s="7"/>
      <c r="T517" s="7"/>
      <c r="U517" s="7"/>
      <c r="V517" s="7"/>
      <c r="W517" s="7"/>
      <c r="X517" s="7"/>
      <c r="Y517" s="7"/>
      <c r="Z517" s="7"/>
    </row>
    <row r="518" spans="1:26" ht="12.75" customHeight="1">
      <c r="A518" s="7"/>
      <c r="B518" s="8"/>
      <c r="C518" s="8"/>
      <c r="D518" s="8"/>
      <c r="E518" s="8"/>
      <c r="F518" s="8"/>
      <c r="G518" s="8"/>
      <c r="H518" s="8"/>
      <c r="I518" s="8"/>
      <c r="J518" s="8"/>
      <c r="K518" s="7"/>
      <c r="L518" s="7"/>
      <c r="M518" s="7"/>
      <c r="N518" s="7"/>
      <c r="O518" s="7"/>
      <c r="P518" s="7"/>
      <c r="Q518" s="7"/>
      <c r="R518" s="7"/>
      <c r="S518" s="7"/>
      <c r="T518" s="7"/>
      <c r="U518" s="7"/>
      <c r="V518" s="7"/>
      <c r="W518" s="7"/>
      <c r="X518" s="7"/>
      <c r="Y518" s="7"/>
      <c r="Z518" s="7"/>
    </row>
    <row r="519" spans="1:26" ht="12.75" customHeight="1">
      <c r="A519" s="7"/>
      <c r="B519" s="8"/>
      <c r="C519" s="8"/>
      <c r="D519" s="8"/>
      <c r="E519" s="8"/>
      <c r="F519" s="8"/>
      <c r="G519" s="8"/>
      <c r="H519" s="8"/>
      <c r="I519" s="8"/>
      <c r="J519" s="8"/>
      <c r="K519" s="7"/>
      <c r="L519" s="7"/>
      <c r="M519" s="7"/>
      <c r="N519" s="7"/>
      <c r="O519" s="7"/>
      <c r="P519" s="7"/>
      <c r="Q519" s="7"/>
      <c r="R519" s="7"/>
      <c r="S519" s="7"/>
      <c r="T519" s="7"/>
      <c r="U519" s="7"/>
      <c r="V519" s="7"/>
      <c r="W519" s="7"/>
      <c r="X519" s="7"/>
      <c r="Y519" s="7"/>
      <c r="Z519" s="7"/>
    </row>
    <row r="520" spans="1:26" ht="12.75" customHeight="1">
      <c r="A520" s="7"/>
      <c r="B520" s="8"/>
      <c r="C520" s="8"/>
      <c r="D520" s="8"/>
      <c r="E520" s="8"/>
      <c r="F520" s="8"/>
      <c r="G520" s="8"/>
      <c r="H520" s="8"/>
      <c r="I520" s="8"/>
      <c r="J520" s="8"/>
      <c r="K520" s="7"/>
      <c r="L520" s="7"/>
      <c r="M520" s="7"/>
      <c r="N520" s="7"/>
      <c r="O520" s="7"/>
      <c r="P520" s="7"/>
      <c r="Q520" s="7"/>
      <c r="R520" s="7"/>
      <c r="S520" s="7"/>
      <c r="T520" s="7"/>
      <c r="U520" s="7"/>
      <c r="V520" s="7"/>
      <c r="W520" s="7"/>
      <c r="X520" s="7"/>
      <c r="Y520" s="7"/>
      <c r="Z520" s="7"/>
    </row>
    <row r="521" spans="1:26" ht="12.75" customHeight="1">
      <c r="A521" s="7"/>
      <c r="B521" s="8"/>
      <c r="C521" s="8"/>
      <c r="D521" s="8"/>
      <c r="E521" s="8"/>
      <c r="F521" s="8"/>
      <c r="G521" s="8"/>
      <c r="H521" s="8"/>
      <c r="I521" s="8"/>
      <c r="J521" s="8"/>
      <c r="K521" s="7"/>
      <c r="L521" s="7"/>
      <c r="M521" s="7"/>
      <c r="N521" s="7"/>
      <c r="O521" s="7"/>
      <c r="P521" s="7"/>
      <c r="Q521" s="7"/>
      <c r="R521" s="7"/>
      <c r="S521" s="7"/>
      <c r="T521" s="7"/>
      <c r="U521" s="7"/>
      <c r="V521" s="7"/>
      <c r="W521" s="7"/>
      <c r="X521" s="7"/>
      <c r="Y521" s="7"/>
      <c r="Z521" s="7"/>
    </row>
    <row r="522" spans="1:26" ht="12.75" customHeight="1">
      <c r="A522" s="7"/>
      <c r="B522" s="8"/>
      <c r="C522" s="8"/>
      <c r="D522" s="8"/>
      <c r="E522" s="8"/>
      <c r="F522" s="8"/>
      <c r="G522" s="8"/>
      <c r="H522" s="8"/>
      <c r="I522" s="8"/>
      <c r="J522" s="8"/>
      <c r="K522" s="7"/>
      <c r="L522" s="7"/>
      <c r="M522" s="7"/>
      <c r="N522" s="7"/>
      <c r="O522" s="7"/>
      <c r="P522" s="7"/>
      <c r="Q522" s="7"/>
      <c r="R522" s="7"/>
      <c r="S522" s="7"/>
      <c r="T522" s="7"/>
      <c r="U522" s="7"/>
      <c r="V522" s="7"/>
      <c r="W522" s="7"/>
      <c r="X522" s="7"/>
      <c r="Y522" s="7"/>
      <c r="Z522" s="7"/>
    </row>
    <row r="523" spans="1:26" ht="12.75" customHeight="1">
      <c r="A523" s="7"/>
      <c r="B523" s="8"/>
      <c r="C523" s="8"/>
      <c r="D523" s="8"/>
      <c r="E523" s="8"/>
      <c r="F523" s="8"/>
      <c r="G523" s="8"/>
      <c r="H523" s="8"/>
      <c r="I523" s="8"/>
      <c r="J523" s="8"/>
      <c r="K523" s="7"/>
      <c r="L523" s="7"/>
      <c r="M523" s="7"/>
      <c r="N523" s="7"/>
      <c r="O523" s="7"/>
      <c r="P523" s="7"/>
      <c r="Q523" s="7"/>
      <c r="R523" s="7"/>
      <c r="S523" s="7"/>
      <c r="T523" s="7"/>
      <c r="U523" s="7"/>
      <c r="V523" s="7"/>
      <c r="W523" s="7"/>
      <c r="X523" s="7"/>
      <c r="Y523" s="7"/>
      <c r="Z523" s="7"/>
    </row>
    <row r="524" spans="1:26" ht="12.75" customHeight="1">
      <c r="A524" s="7"/>
      <c r="B524" s="8"/>
      <c r="C524" s="8"/>
      <c r="D524" s="8"/>
      <c r="E524" s="8"/>
      <c r="F524" s="8"/>
      <c r="G524" s="8"/>
      <c r="H524" s="8"/>
      <c r="I524" s="8"/>
      <c r="J524" s="8"/>
      <c r="K524" s="7"/>
      <c r="L524" s="7"/>
      <c r="M524" s="7"/>
      <c r="N524" s="7"/>
      <c r="O524" s="7"/>
      <c r="P524" s="7"/>
      <c r="Q524" s="7"/>
      <c r="R524" s="7"/>
      <c r="S524" s="7"/>
      <c r="T524" s="7"/>
      <c r="U524" s="7"/>
      <c r="V524" s="7"/>
      <c r="W524" s="7"/>
      <c r="X524" s="7"/>
      <c r="Y524" s="7"/>
      <c r="Z524" s="7"/>
    </row>
    <row r="525" spans="1:26" ht="12.75" customHeight="1">
      <c r="A525" s="7"/>
      <c r="B525" s="8"/>
      <c r="C525" s="8"/>
      <c r="D525" s="8"/>
      <c r="E525" s="8"/>
      <c r="F525" s="8"/>
      <c r="G525" s="8"/>
      <c r="H525" s="8"/>
      <c r="I525" s="8"/>
      <c r="J525" s="8"/>
      <c r="K525" s="7"/>
      <c r="L525" s="7"/>
      <c r="M525" s="7"/>
      <c r="N525" s="7"/>
      <c r="O525" s="7"/>
      <c r="P525" s="7"/>
      <c r="Q525" s="7"/>
      <c r="R525" s="7"/>
      <c r="S525" s="7"/>
      <c r="T525" s="7"/>
      <c r="U525" s="7"/>
      <c r="V525" s="7"/>
      <c r="W525" s="7"/>
      <c r="X525" s="7"/>
      <c r="Y525" s="7"/>
      <c r="Z525" s="7"/>
    </row>
    <row r="526" spans="1:26" ht="12.75" customHeight="1">
      <c r="A526" s="7"/>
      <c r="B526" s="8"/>
      <c r="C526" s="8"/>
      <c r="D526" s="8"/>
      <c r="E526" s="8"/>
      <c r="F526" s="8"/>
      <c r="G526" s="8"/>
      <c r="H526" s="8"/>
      <c r="I526" s="8"/>
      <c r="J526" s="8"/>
      <c r="K526" s="7"/>
      <c r="L526" s="7"/>
      <c r="M526" s="7"/>
      <c r="N526" s="7"/>
      <c r="O526" s="7"/>
      <c r="P526" s="7"/>
      <c r="Q526" s="7"/>
      <c r="R526" s="7"/>
      <c r="S526" s="7"/>
      <c r="T526" s="7"/>
      <c r="U526" s="7"/>
      <c r="V526" s="7"/>
      <c r="W526" s="7"/>
      <c r="X526" s="7"/>
      <c r="Y526" s="7"/>
      <c r="Z526" s="7"/>
    </row>
    <row r="527" spans="1:26" ht="12.75" customHeight="1">
      <c r="A527" s="7"/>
      <c r="B527" s="8"/>
      <c r="C527" s="8"/>
      <c r="D527" s="8"/>
      <c r="E527" s="8"/>
      <c r="F527" s="8"/>
      <c r="G527" s="8"/>
      <c r="H527" s="8"/>
      <c r="I527" s="8"/>
      <c r="J527" s="8"/>
      <c r="K527" s="7"/>
      <c r="L527" s="7"/>
      <c r="M527" s="7"/>
      <c r="N527" s="7"/>
      <c r="O527" s="7"/>
      <c r="P527" s="7"/>
      <c r="Q527" s="7"/>
      <c r="R527" s="7"/>
      <c r="S527" s="7"/>
      <c r="T527" s="7"/>
      <c r="U527" s="7"/>
      <c r="V527" s="7"/>
      <c r="W527" s="7"/>
      <c r="X527" s="7"/>
      <c r="Y527" s="7"/>
      <c r="Z527" s="7"/>
    </row>
    <row r="528" spans="1:26" ht="12.75" customHeight="1">
      <c r="A528" s="7"/>
      <c r="B528" s="8"/>
      <c r="C528" s="8"/>
      <c r="D528" s="8"/>
      <c r="E528" s="8"/>
      <c r="F528" s="8"/>
      <c r="G528" s="8"/>
      <c r="H528" s="8"/>
      <c r="I528" s="8"/>
      <c r="J528" s="8"/>
      <c r="K528" s="7"/>
      <c r="L528" s="7"/>
      <c r="M528" s="7"/>
      <c r="N528" s="7"/>
      <c r="O528" s="7"/>
      <c r="P528" s="7"/>
      <c r="Q528" s="7"/>
      <c r="R528" s="7"/>
      <c r="S528" s="7"/>
      <c r="T528" s="7"/>
      <c r="U528" s="7"/>
      <c r="V528" s="7"/>
      <c r="W528" s="7"/>
      <c r="X528" s="7"/>
      <c r="Y528" s="7"/>
      <c r="Z528" s="7"/>
    </row>
    <row r="529" spans="1:26" ht="12.75" customHeight="1">
      <c r="A529" s="7"/>
      <c r="B529" s="8"/>
      <c r="C529" s="8"/>
      <c r="D529" s="8"/>
      <c r="E529" s="8"/>
      <c r="F529" s="8"/>
      <c r="G529" s="8"/>
      <c r="H529" s="8"/>
      <c r="I529" s="8"/>
      <c r="J529" s="8"/>
      <c r="K529" s="7"/>
      <c r="L529" s="7"/>
      <c r="M529" s="7"/>
      <c r="N529" s="7"/>
      <c r="O529" s="7"/>
      <c r="P529" s="7"/>
      <c r="Q529" s="7"/>
      <c r="R529" s="7"/>
      <c r="S529" s="7"/>
      <c r="T529" s="7"/>
      <c r="U529" s="7"/>
      <c r="V529" s="7"/>
      <c r="W529" s="7"/>
      <c r="X529" s="7"/>
      <c r="Y529" s="7"/>
      <c r="Z529" s="7"/>
    </row>
    <row r="530" spans="1:26" ht="12.75" customHeight="1">
      <c r="A530" s="7"/>
      <c r="B530" s="8"/>
      <c r="C530" s="8"/>
      <c r="D530" s="8"/>
      <c r="E530" s="8"/>
      <c r="F530" s="8"/>
      <c r="G530" s="8"/>
      <c r="H530" s="8"/>
      <c r="I530" s="8"/>
      <c r="J530" s="8"/>
      <c r="K530" s="7"/>
      <c r="L530" s="7"/>
      <c r="M530" s="7"/>
      <c r="N530" s="7"/>
      <c r="O530" s="7"/>
      <c r="P530" s="7"/>
      <c r="Q530" s="7"/>
      <c r="R530" s="7"/>
      <c r="S530" s="7"/>
      <c r="T530" s="7"/>
      <c r="U530" s="7"/>
      <c r="V530" s="7"/>
      <c r="W530" s="7"/>
      <c r="X530" s="7"/>
      <c r="Y530" s="7"/>
      <c r="Z530" s="7"/>
    </row>
    <row r="531" spans="1:26" ht="12.75" customHeight="1">
      <c r="A531" s="7"/>
      <c r="B531" s="8"/>
      <c r="C531" s="8"/>
      <c r="D531" s="8"/>
      <c r="E531" s="8"/>
      <c r="F531" s="8"/>
      <c r="G531" s="8"/>
      <c r="H531" s="8"/>
      <c r="I531" s="8"/>
      <c r="J531" s="8"/>
      <c r="K531" s="7"/>
      <c r="L531" s="7"/>
      <c r="M531" s="7"/>
      <c r="N531" s="7"/>
      <c r="O531" s="7"/>
      <c r="P531" s="7"/>
      <c r="Q531" s="7"/>
      <c r="R531" s="7"/>
      <c r="S531" s="7"/>
      <c r="T531" s="7"/>
      <c r="U531" s="7"/>
      <c r="V531" s="7"/>
      <c r="W531" s="7"/>
      <c r="X531" s="7"/>
      <c r="Y531" s="7"/>
      <c r="Z531" s="7"/>
    </row>
    <row r="532" spans="1:26" ht="12.75" customHeight="1">
      <c r="A532" s="7"/>
      <c r="B532" s="8"/>
      <c r="C532" s="8"/>
      <c r="D532" s="8"/>
      <c r="E532" s="8"/>
      <c r="F532" s="8"/>
      <c r="G532" s="8"/>
      <c r="H532" s="8"/>
      <c r="I532" s="8"/>
      <c r="J532" s="8"/>
      <c r="K532" s="7"/>
      <c r="L532" s="7"/>
      <c r="M532" s="7"/>
      <c r="N532" s="7"/>
      <c r="O532" s="7"/>
      <c r="P532" s="7"/>
      <c r="Q532" s="7"/>
      <c r="R532" s="7"/>
      <c r="S532" s="7"/>
      <c r="T532" s="7"/>
      <c r="U532" s="7"/>
      <c r="V532" s="7"/>
      <c r="W532" s="7"/>
      <c r="X532" s="7"/>
      <c r="Y532" s="7"/>
      <c r="Z532" s="7"/>
    </row>
    <row r="533" spans="1:26" ht="12.75" customHeight="1">
      <c r="A533" s="7"/>
      <c r="B533" s="8"/>
      <c r="C533" s="8"/>
      <c r="D533" s="8"/>
      <c r="E533" s="8"/>
      <c r="F533" s="8"/>
      <c r="G533" s="8"/>
      <c r="H533" s="8"/>
      <c r="I533" s="8"/>
      <c r="J533" s="8"/>
      <c r="K533" s="7"/>
      <c r="L533" s="7"/>
      <c r="M533" s="7"/>
      <c r="N533" s="7"/>
      <c r="O533" s="7"/>
      <c r="P533" s="7"/>
      <c r="Q533" s="7"/>
      <c r="R533" s="7"/>
      <c r="S533" s="7"/>
      <c r="T533" s="7"/>
      <c r="U533" s="7"/>
      <c r="V533" s="7"/>
      <c r="W533" s="7"/>
      <c r="X533" s="7"/>
      <c r="Y533" s="7"/>
      <c r="Z533" s="7"/>
    </row>
    <row r="534" spans="1:26" ht="12.75" customHeight="1">
      <c r="A534" s="7"/>
      <c r="B534" s="8"/>
      <c r="C534" s="8"/>
      <c r="D534" s="8"/>
      <c r="E534" s="8"/>
      <c r="F534" s="8"/>
      <c r="G534" s="8"/>
      <c r="H534" s="8"/>
      <c r="I534" s="8"/>
      <c r="J534" s="8"/>
      <c r="K534" s="7"/>
      <c r="L534" s="7"/>
      <c r="M534" s="7"/>
      <c r="N534" s="7"/>
      <c r="O534" s="7"/>
      <c r="P534" s="7"/>
      <c r="Q534" s="7"/>
      <c r="R534" s="7"/>
      <c r="S534" s="7"/>
      <c r="T534" s="7"/>
      <c r="U534" s="7"/>
      <c r="V534" s="7"/>
      <c r="W534" s="7"/>
      <c r="X534" s="7"/>
      <c r="Y534" s="7"/>
      <c r="Z534" s="7"/>
    </row>
    <row r="535" spans="1:26" ht="12.75" customHeight="1">
      <c r="A535" s="7"/>
      <c r="B535" s="8"/>
      <c r="C535" s="8"/>
      <c r="D535" s="8"/>
      <c r="E535" s="8"/>
      <c r="F535" s="8"/>
      <c r="G535" s="8"/>
      <c r="H535" s="8"/>
      <c r="I535" s="8"/>
      <c r="J535" s="8"/>
      <c r="K535" s="7"/>
      <c r="L535" s="7"/>
      <c r="M535" s="7"/>
      <c r="N535" s="7"/>
      <c r="O535" s="7"/>
      <c r="P535" s="7"/>
      <c r="Q535" s="7"/>
      <c r="R535" s="7"/>
      <c r="S535" s="7"/>
      <c r="T535" s="7"/>
      <c r="U535" s="7"/>
      <c r="V535" s="7"/>
      <c r="W535" s="7"/>
      <c r="X535" s="7"/>
      <c r="Y535" s="7"/>
      <c r="Z535" s="7"/>
    </row>
    <row r="536" spans="1:26" ht="12.75" customHeight="1">
      <c r="A536" s="7"/>
      <c r="B536" s="8"/>
      <c r="C536" s="8"/>
      <c r="D536" s="8"/>
      <c r="E536" s="8"/>
      <c r="F536" s="8"/>
      <c r="G536" s="8"/>
      <c r="H536" s="8"/>
      <c r="I536" s="8"/>
      <c r="J536" s="8"/>
      <c r="K536" s="7"/>
      <c r="L536" s="7"/>
      <c r="M536" s="7"/>
      <c r="N536" s="7"/>
      <c r="O536" s="7"/>
      <c r="P536" s="7"/>
      <c r="Q536" s="7"/>
      <c r="R536" s="7"/>
      <c r="S536" s="7"/>
      <c r="T536" s="7"/>
      <c r="U536" s="7"/>
      <c r="V536" s="7"/>
      <c r="W536" s="7"/>
      <c r="X536" s="7"/>
      <c r="Y536" s="7"/>
      <c r="Z536" s="7"/>
    </row>
    <row r="537" spans="1:26" ht="12.75" customHeight="1">
      <c r="A537" s="7"/>
      <c r="B537" s="8"/>
      <c r="C537" s="8"/>
      <c r="D537" s="8"/>
      <c r="E537" s="8"/>
      <c r="F537" s="8"/>
      <c r="G537" s="8"/>
      <c r="H537" s="8"/>
      <c r="I537" s="8"/>
      <c r="J537" s="8"/>
      <c r="K537" s="7"/>
      <c r="L537" s="7"/>
      <c r="M537" s="7"/>
      <c r="N537" s="7"/>
      <c r="O537" s="7"/>
      <c r="P537" s="7"/>
      <c r="Q537" s="7"/>
      <c r="R537" s="7"/>
      <c r="S537" s="7"/>
      <c r="T537" s="7"/>
      <c r="U537" s="7"/>
      <c r="V537" s="7"/>
      <c r="W537" s="7"/>
      <c r="X537" s="7"/>
      <c r="Y537" s="7"/>
      <c r="Z537" s="7"/>
    </row>
    <row r="538" spans="1:26" ht="12.75" customHeight="1">
      <c r="A538" s="7"/>
      <c r="B538" s="8"/>
      <c r="C538" s="8"/>
      <c r="D538" s="8"/>
      <c r="E538" s="8"/>
      <c r="F538" s="8"/>
      <c r="G538" s="8"/>
      <c r="H538" s="8"/>
      <c r="I538" s="8"/>
      <c r="J538" s="8"/>
      <c r="K538" s="7"/>
      <c r="L538" s="7"/>
      <c r="M538" s="7"/>
      <c r="N538" s="7"/>
      <c r="O538" s="7"/>
      <c r="P538" s="7"/>
      <c r="Q538" s="7"/>
      <c r="R538" s="7"/>
      <c r="S538" s="7"/>
      <c r="T538" s="7"/>
      <c r="U538" s="7"/>
      <c r="V538" s="7"/>
      <c r="W538" s="7"/>
      <c r="X538" s="7"/>
      <c r="Y538" s="7"/>
      <c r="Z538" s="7"/>
    </row>
    <row r="539" spans="1:26" ht="12.75" customHeight="1">
      <c r="A539" s="7"/>
      <c r="B539" s="8"/>
      <c r="C539" s="8"/>
      <c r="D539" s="8"/>
      <c r="E539" s="8"/>
      <c r="F539" s="8"/>
      <c r="G539" s="8"/>
      <c r="H539" s="8"/>
      <c r="I539" s="8"/>
      <c r="J539" s="8"/>
      <c r="K539" s="7"/>
      <c r="L539" s="7"/>
      <c r="M539" s="7"/>
      <c r="N539" s="7"/>
      <c r="O539" s="7"/>
      <c r="P539" s="7"/>
      <c r="Q539" s="7"/>
      <c r="R539" s="7"/>
      <c r="S539" s="7"/>
      <c r="T539" s="7"/>
      <c r="U539" s="7"/>
      <c r="V539" s="7"/>
      <c r="W539" s="7"/>
      <c r="X539" s="7"/>
      <c r="Y539" s="7"/>
      <c r="Z539" s="7"/>
    </row>
    <row r="540" spans="1:26" ht="12.75" customHeight="1">
      <c r="A540" s="7"/>
      <c r="B540" s="8"/>
      <c r="C540" s="8"/>
      <c r="D540" s="8"/>
      <c r="E540" s="8"/>
      <c r="F540" s="8"/>
      <c r="G540" s="8"/>
      <c r="H540" s="8"/>
      <c r="I540" s="8"/>
      <c r="J540" s="8"/>
      <c r="K540" s="7"/>
      <c r="L540" s="7"/>
      <c r="M540" s="7"/>
      <c r="N540" s="7"/>
      <c r="O540" s="7"/>
      <c r="P540" s="7"/>
      <c r="Q540" s="7"/>
      <c r="R540" s="7"/>
      <c r="S540" s="7"/>
      <c r="T540" s="7"/>
      <c r="U540" s="7"/>
      <c r="V540" s="7"/>
      <c r="W540" s="7"/>
      <c r="X540" s="7"/>
      <c r="Y540" s="7"/>
      <c r="Z540" s="7"/>
    </row>
    <row r="541" spans="1:26" ht="12.75" customHeight="1">
      <c r="A541" s="7"/>
      <c r="B541" s="8"/>
      <c r="C541" s="8"/>
      <c r="D541" s="8"/>
      <c r="E541" s="8"/>
      <c r="F541" s="8"/>
      <c r="G541" s="8"/>
      <c r="H541" s="8"/>
      <c r="I541" s="8"/>
      <c r="J541" s="8"/>
      <c r="K541" s="7"/>
      <c r="L541" s="7"/>
      <c r="M541" s="7"/>
      <c r="N541" s="7"/>
      <c r="O541" s="7"/>
      <c r="P541" s="7"/>
      <c r="Q541" s="7"/>
      <c r="R541" s="7"/>
      <c r="S541" s="7"/>
      <c r="T541" s="7"/>
      <c r="U541" s="7"/>
      <c r="V541" s="7"/>
      <c r="W541" s="7"/>
      <c r="X541" s="7"/>
      <c r="Y541" s="7"/>
      <c r="Z541" s="7"/>
    </row>
    <row r="542" spans="1:26" ht="12.75" customHeight="1">
      <c r="A542" s="7"/>
      <c r="B542" s="8"/>
      <c r="C542" s="8"/>
      <c r="D542" s="8"/>
      <c r="E542" s="8"/>
      <c r="F542" s="8"/>
      <c r="G542" s="8"/>
      <c r="H542" s="8"/>
      <c r="I542" s="8"/>
      <c r="J542" s="8"/>
      <c r="K542" s="7"/>
      <c r="L542" s="7"/>
      <c r="M542" s="7"/>
      <c r="N542" s="7"/>
      <c r="O542" s="7"/>
      <c r="P542" s="7"/>
      <c r="Q542" s="7"/>
      <c r="R542" s="7"/>
      <c r="S542" s="7"/>
      <c r="T542" s="7"/>
      <c r="U542" s="7"/>
      <c r="V542" s="7"/>
      <c r="W542" s="7"/>
      <c r="X542" s="7"/>
      <c r="Y542" s="7"/>
      <c r="Z542" s="7"/>
    </row>
    <row r="543" spans="1:26" ht="12.75" customHeight="1">
      <c r="A543" s="7"/>
      <c r="B543" s="8"/>
      <c r="C543" s="8"/>
      <c r="D543" s="8"/>
      <c r="E543" s="8"/>
      <c r="F543" s="8"/>
      <c r="G543" s="8"/>
      <c r="H543" s="8"/>
      <c r="I543" s="8"/>
      <c r="J543" s="8"/>
      <c r="K543" s="7"/>
      <c r="L543" s="7"/>
      <c r="M543" s="7"/>
      <c r="N543" s="7"/>
      <c r="O543" s="7"/>
      <c r="P543" s="7"/>
      <c r="Q543" s="7"/>
      <c r="R543" s="7"/>
      <c r="S543" s="7"/>
      <c r="T543" s="7"/>
      <c r="U543" s="7"/>
      <c r="V543" s="7"/>
      <c r="W543" s="7"/>
      <c r="X543" s="7"/>
      <c r="Y543" s="7"/>
      <c r="Z543" s="7"/>
    </row>
    <row r="544" spans="1:26" ht="12.75" customHeight="1">
      <c r="A544" s="7"/>
      <c r="B544" s="8"/>
      <c r="C544" s="8"/>
      <c r="D544" s="8"/>
      <c r="E544" s="8"/>
      <c r="F544" s="8"/>
      <c r="G544" s="8"/>
      <c r="H544" s="8"/>
      <c r="I544" s="8"/>
      <c r="J544" s="8"/>
      <c r="K544" s="7"/>
      <c r="L544" s="7"/>
      <c r="M544" s="7"/>
      <c r="N544" s="7"/>
      <c r="O544" s="7"/>
      <c r="P544" s="7"/>
      <c r="Q544" s="7"/>
      <c r="R544" s="7"/>
      <c r="S544" s="7"/>
      <c r="T544" s="7"/>
      <c r="U544" s="7"/>
      <c r="V544" s="7"/>
      <c r="W544" s="7"/>
      <c r="X544" s="7"/>
      <c r="Y544" s="7"/>
      <c r="Z544" s="7"/>
    </row>
    <row r="545" spans="1:26" ht="12.75" customHeight="1">
      <c r="A545" s="7"/>
      <c r="B545" s="8"/>
      <c r="C545" s="8"/>
      <c r="D545" s="8"/>
      <c r="E545" s="8"/>
      <c r="F545" s="8"/>
      <c r="G545" s="8"/>
      <c r="H545" s="8"/>
      <c r="I545" s="8"/>
      <c r="J545" s="8"/>
      <c r="K545" s="7"/>
      <c r="L545" s="7"/>
      <c r="M545" s="7"/>
      <c r="N545" s="7"/>
      <c r="O545" s="7"/>
      <c r="P545" s="7"/>
      <c r="Q545" s="7"/>
      <c r="R545" s="7"/>
      <c r="S545" s="7"/>
      <c r="T545" s="7"/>
      <c r="U545" s="7"/>
      <c r="V545" s="7"/>
      <c r="W545" s="7"/>
      <c r="X545" s="7"/>
      <c r="Y545" s="7"/>
      <c r="Z545" s="7"/>
    </row>
    <row r="546" spans="1:26" ht="12.75" customHeight="1">
      <c r="A546" s="7"/>
      <c r="B546" s="8"/>
      <c r="C546" s="8"/>
      <c r="D546" s="8"/>
      <c r="E546" s="8"/>
      <c r="F546" s="8"/>
      <c r="G546" s="8"/>
      <c r="H546" s="8"/>
      <c r="I546" s="8"/>
      <c r="J546" s="8"/>
      <c r="K546" s="7"/>
      <c r="L546" s="7"/>
      <c r="M546" s="7"/>
      <c r="N546" s="7"/>
      <c r="O546" s="7"/>
      <c r="P546" s="7"/>
      <c r="Q546" s="7"/>
      <c r="R546" s="7"/>
      <c r="S546" s="7"/>
      <c r="T546" s="7"/>
      <c r="U546" s="7"/>
      <c r="V546" s="7"/>
      <c r="W546" s="7"/>
      <c r="X546" s="7"/>
      <c r="Y546" s="7"/>
      <c r="Z546" s="7"/>
    </row>
    <row r="547" spans="1:26" ht="12.75" customHeight="1">
      <c r="A547" s="7"/>
      <c r="B547" s="8"/>
      <c r="C547" s="8"/>
      <c r="D547" s="8"/>
      <c r="E547" s="8"/>
      <c r="F547" s="8"/>
      <c r="G547" s="8"/>
      <c r="H547" s="8"/>
      <c r="I547" s="8"/>
      <c r="J547" s="8"/>
      <c r="K547" s="7"/>
      <c r="L547" s="7"/>
      <c r="M547" s="7"/>
      <c r="N547" s="7"/>
      <c r="O547" s="7"/>
      <c r="P547" s="7"/>
      <c r="Q547" s="7"/>
      <c r="R547" s="7"/>
      <c r="S547" s="7"/>
      <c r="T547" s="7"/>
      <c r="U547" s="7"/>
      <c r="V547" s="7"/>
      <c r="W547" s="7"/>
      <c r="X547" s="7"/>
      <c r="Y547" s="7"/>
      <c r="Z547" s="7"/>
    </row>
    <row r="548" spans="1:26" ht="12.75" customHeight="1">
      <c r="A548" s="7"/>
      <c r="B548" s="8"/>
      <c r="C548" s="8"/>
      <c r="D548" s="8"/>
      <c r="E548" s="8"/>
      <c r="F548" s="8"/>
      <c r="G548" s="8"/>
      <c r="H548" s="8"/>
      <c r="I548" s="8"/>
      <c r="J548" s="8"/>
      <c r="K548" s="7"/>
      <c r="L548" s="7"/>
      <c r="M548" s="7"/>
      <c r="N548" s="7"/>
      <c r="O548" s="7"/>
      <c r="P548" s="7"/>
      <c r="Q548" s="7"/>
      <c r="R548" s="7"/>
      <c r="S548" s="7"/>
      <c r="T548" s="7"/>
      <c r="U548" s="7"/>
      <c r="V548" s="7"/>
      <c r="W548" s="7"/>
      <c r="X548" s="7"/>
      <c r="Y548" s="7"/>
      <c r="Z548" s="7"/>
    </row>
    <row r="549" spans="1:26" ht="12.75" customHeight="1">
      <c r="A549" s="7"/>
      <c r="B549" s="8"/>
      <c r="C549" s="8"/>
      <c r="D549" s="8"/>
      <c r="E549" s="8"/>
      <c r="F549" s="8"/>
      <c r="G549" s="8"/>
      <c r="H549" s="8"/>
      <c r="I549" s="8"/>
      <c r="J549" s="8"/>
      <c r="K549" s="7"/>
      <c r="L549" s="7"/>
      <c r="M549" s="7"/>
      <c r="N549" s="7"/>
      <c r="O549" s="7"/>
      <c r="P549" s="7"/>
      <c r="Q549" s="7"/>
      <c r="R549" s="7"/>
      <c r="S549" s="7"/>
      <c r="T549" s="7"/>
      <c r="U549" s="7"/>
      <c r="V549" s="7"/>
      <c r="W549" s="7"/>
      <c r="X549" s="7"/>
      <c r="Y549" s="7"/>
      <c r="Z549" s="7"/>
    </row>
    <row r="550" spans="1:26" ht="12.75" customHeight="1">
      <c r="A550" s="7"/>
      <c r="B550" s="8"/>
      <c r="C550" s="8"/>
      <c r="D550" s="8"/>
      <c r="E550" s="8"/>
      <c r="F550" s="8"/>
      <c r="G550" s="8"/>
      <c r="H550" s="8"/>
      <c r="I550" s="8"/>
      <c r="J550" s="8"/>
      <c r="K550" s="7"/>
      <c r="L550" s="7"/>
      <c r="M550" s="7"/>
      <c r="N550" s="7"/>
      <c r="O550" s="7"/>
      <c r="P550" s="7"/>
      <c r="Q550" s="7"/>
      <c r="R550" s="7"/>
      <c r="S550" s="7"/>
      <c r="T550" s="7"/>
      <c r="U550" s="7"/>
      <c r="V550" s="7"/>
      <c r="W550" s="7"/>
      <c r="X550" s="7"/>
      <c r="Y550" s="7"/>
      <c r="Z550" s="7"/>
    </row>
    <row r="551" spans="1:26" ht="12.75" customHeight="1">
      <c r="A551" s="7"/>
      <c r="B551" s="8"/>
      <c r="C551" s="8"/>
      <c r="D551" s="8"/>
      <c r="E551" s="8"/>
      <c r="F551" s="8"/>
      <c r="G551" s="8"/>
      <c r="H551" s="8"/>
      <c r="I551" s="8"/>
      <c r="J551" s="8"/>
      <c r="K551" s="7"/>
      <c r="L551" s="7"/>
      <c r="M551" s="7"/>
      <c r="N551" s="7"/>
      <c r="O551" s="7"/>
      <c r="P551" s="7"/>
      <c r="Q551" s="7"/>
      <c r="R551" s="7"/>
      <c r="S551" s="7"/>
      <c r="T551" s="7"/>
      <c r="U551" s="7"/>
      <c r="V551" s="7"/>
      <c r="W551" s="7"/>
      <c r="X551" s="7"/>
      <c r="Y551" s="7"/>
      <c r="Z551" s="7"/>
    </row>
    <row r="552" spans="1:26" ht="12.75" customHeight="1">
      <c r="A552" s="7"/>
      <c r="B552" s="8"/>
      <c r="C552" s="8"/>
      <c r="D552" s="8"/>
      <c r="E552" s="8"/>
      <c r="F552" s="8"/>
      <c r="G552" s="8"/>
      <c r="H552" s="8"/>
      <c r="I552" s="8"/>
      <c r="J552" s="8"/>
      <c r="K552" s="7"/>
      <c r="L552" s="7"/>
      <c r="M552" s="7"/>
      <c r="N552" s="7"/>
      <c r="O552" s="7"/>
      <c r="P552" s="7"/>
      <c r="Q552" s="7"/>
      <c r="R552" s="7"/>
      <c r="S552" s="7"/>
      <c r="T552" s="7"/>
      <c r="U552" s="7"/>
      <c r="V552" s="7"/>
      <c r="W552" s="7"/>
      <c r="X552" s="7"/>
      <c r="Y552" s="7"/>
      <c r="Z552" s="7"/>
    </row>
    <row r="553" spans="1:26" ht="12.75" customHeight="1">
      <c r="A553" s="7"/>
      <c r="B553" s="8"/>
      <c r="C553" s="8"/>
      <c r="D553" s="8"/>
      <c r="E553" s="8"/>
      <c r="F553" s="8"/>
      <c r="G553" s="8"/>
      <c r="H553" s="8"/>
      <c r="I553" s="8"/>
      <c r="J553" s="8"/>
      <c r="K553" s="7"/>
      <c r="L553" s="7"/>
      <c r="M553" s="7"/>
      <c r="N553" s="7"/>
      <c r="O553" s="7"/>
      <c r="P553" s="7"/>
      <c r="Q553" s="7"/>
      <c r="R553" s="7"/>
      <c r="S553" s="7"/>
      <c r="T553" s="7"/>
      <c r="U553" s="7"/>
      <c r="V553" s="7"/>
      <c r="W553" s="7"/>
      <c r="X553" s="7"/>
      <c r="Y553" s="7"/>
      <c r="Z553" s="7"/>
    </row>
    <row r="554" spans="1:26" ht="12.75" customHeight="1">
      <c r="A554" s="7"/>
      <c r="B554" s="8"/>
      <c r="C554" s="8"/>
      <c r="D554" s="8"/>
      <c r="E554" s="8"/>
      <c r="F554" s="8"/>
      <c r="G554" s="8"/>
      <c r="H554" s="8"/>
      <c r="I554" s="8"/>
      <c r="J554" s="8"/>
      <c r="K554" s="7"/>
      <c r="L554" s="7"/>
      <c r="M554" s="7"/>
      <c r="N554" s="7"/>
      <c r="O554" s="7"/>
      <c r="P554" s="7"/>
      <c r="Q554" s="7"/>
      <c r="R554" s="7"/>
      <c r="S554" s="7"/>
      <c r="T554" s="7"/>
      <c r="U554" s="7"/>
      <c r="V554" s="7"/>
      <c r="W554" s="7"/>
      <c r="X554" s="7"/>
      <c r="Y554" s="7"/>
      <c r="Z554" s="7"/>
    </row>
    <row r="555" spans="1:26" ht="12.75" customHeight="1">
      <c r="A555" s="7"/>
      <c r="B555" s="8"/>
      <c r="C555" s="8"/>
      <c r="D555" s="8"/>
      <c r="E555" s="8"/>
      <c r="F555" s="8"/>
      <c r="G555" s="8"/>
      <c r="H555" s="8"/>
      <c r="I555" s="8"/>
      <c r="J555" s="8"/>
      <c r="K555" s="7"/>
      <c r="L555" s="7"/>
      <c r="M555" s="7"/>
      <c r="N555" s="7"/>
      <c r="O555" s="7"/>
      <c r="P555" s="7"/>
      <c r="Q555" s="7"/>
      <c r="R555" s="7"/>
      <c r="S555" s="7"/>
      <c r="T555" s="7"/>
      <c r="U555" s="7"/>
      <c r="V555" s="7"/>
      <c r="W555" s="7"/>
      <c r="X555" s="7"/>
      <c r="Y555" s="7"/>
      <c r="Z555" s="7"/>
    </row>
    <row r="556" spans="1:26" ht="12.75" customHeight="1">
      <c r="A556" s="7"/>
      <c r="B556" s="8"/>
      <c r="C556" s="8"/>
      <c r="D556" s="8"/>
      <c r="E556" s="8"/>
      <c r="F556" s="8"/>
      <c r="G556" s="8"/>
      <c r="H556" s="8"/>
      <c r="I556" s="8"/>
      <c r="J556" s="8"/>
      <c r="K556" s="7"/>
      <c r="L556" s="7"/>
      <c r="M556" s="7"/>
      <c r="N556" s="7"/>
      <c r="O556" s="7"/>
      <c r="P556" s="7"/>
      <c r="Q556" s="7"/>
      <c r="R556" s="7"/>
      <c r="S556" s="7"/>
      <c r="T556" s="7"/>
      <c r="U556" s="7"/>
      <c r="V556" s="7"/>
      <c r="W556" s="7"/>
      <c r="X556" s="7"/>
      <c r="Y556" s="7"/>
      <c r="Z556" s="7"/>
    </row>
    <row r="557" spans="1:26" ht="12.75" customHeight="1">
      <c r="A557" s="7"/>
      <c r="B557" s="8"/>
      <c r="C557" s="8"/>
      <c r="D557" s="8"/>
      <c r="E557" s="8"/>
      <c r="F557" s="8"/>
      <c r="G557" s="8"/>
      <c r="H557" s="8"/>
      <c r="I557" s="8"/>
      <c r="J557" s="8"/>
      <c r="K557" s="7"/>
      <c r="L557" s="7"/>
      <c r="M557" s="7"/>
      <c r="N557" s="7"/>
      <c r="O557" s="7"/>
      <c r="P557" s="7"/>
      <c r="Q557" s="7"/>
      <c r="R557" s="7"/>
      <c r="S557" s="7"/>
      <c r="T557" s="7"/>
      <c r="U557" s="7"/>
      <c r="V557" s="7"/>
      <c r="W557" s="7"/>
      <c r="X557" s="7"/>
      <c r="Y557" s="7"/>
      <c r="Z557" s="7"/>
    </row>
    <row r="558" spans="1:26" ht="12.75" customHeight="1">
      <c r="A558" s="7"/>
      <c r="B558" s="8"/>
      <c r="C558" s="8"/>
      <c r="D558" s="8"/>
      <c r="E558" s="8"/>
      <c r="F558" s="8"/>
      <c r="G558" s="8"/>
      <c r="H558" s="8"/>
      <c r="I558" s="8"/>
      <c r="J558" s="8"/>
      <c r="K558" s="7"/>
      <c r="L558" s="7"/>
      <c r="M558" s="7"/>
      <c r="N558" s="7"/>
      <c r="O558" s="7"/>
      <c r="P558" s="7"/>
      <c r="Q558" s="7"/>
      <c r="R558" s="7"/>
      <c r="S558" s="7"/>
      <c r="T558" s="7"/>
      <c r="U558" s="7"/>
      <c r="V558" s="7"/>
      <c r="W558" s="7"/>
      <c r="X558" s="7"/>
      <c r="Y558" s="7"/>
      <c r="Z558" s="7"/>
    </row>
    <row r="559" spans="1:26" ht="12.75" customHeight="1">
      <c r="A559" s="7"/>
      <c r="B559" s="8"/>
      <c r="C559" s="8"/>
      <c r="D559" s="8"/>
      <c r="E559" s="8"/>
      <c r="F559" s="8"/>
      <c r="G559" s="8"/>
      <c r="H559" s="8"/>
      <c r="I559" s="8"/>
      <c r="J559" s="8"/>
      <c r="K559" s="7"/>
      <c r="L559" s="7"/>
      <c r="M559" s="7"/>
      <c r="N559" s="7"/>
      <c r="O559" s="7"/>
      <c r="P559" s="7"/>
      <c r="Q559" s="7"/>
      <c r="R559" s="7"/>
      <c r="S559" s="7"/>
      <c r="T559" s="7"/>
      <c r="U559" s="7"/>
      <c r="V559" s="7"/>
      <c r="W559" s="7"/>
      <c r="X559" s="7"/>
      <c r="Y559" s="7"/>
      <c r="Z559" s="7"/>
    </row>
    <row r="560" spans="1:26" ht="12.75" customHeight="1">
      <c r="A560" s="7"/>
      <c r="B560" s="8"/>
      <c r="C560" s="8"/>
      <c r="D560" s="8"/>
      <c r="E560" s="8"/>
      <c r="F560" s="8"/>
      <c r="G560" s="8"/>
      <c r="H560" s="8"/>
      <c r="I560" s="8"/>
      <c r="J560" s="8"/>
      <c r="K560" s="7"/>
      <c r="L560" s="7"/>
      <c r="M560" s="7"/>
      <c r="N560" s="7"/>
      <c r="O560" s="7"/>
      <c r="P560" s="7"/>
      <c r="Q560" s="7"/>
      <c r="R560" s="7"/>
      <c r="S560" s="7"/>
      <c r="T560" s="7"/>
      <c r="U560" s="7"/>
      <c r="V560" s="7"/>
      <c r="W560" s="7"/>
      <c r="X560" s="7"/>
      <c r="Y560" s="7"/>
      <c r="Z560" s="7"/>
    </row>
    <row r="561" spans="1:26" ht="12.75" customHeight="1">
      <c r="A561" s="7"/>
      <c r="B561" s="8"/>
      <c r="C561" s="8"/>
      <c r="D561" s="8"/>
      <c r="E561" s="8"/>
      <c r="F561" s="8"/>
      <c r="G561" s="8"/>
      <c r="H561" s="8"/>
      <c r="I561" s="8"/>
      <c r="J561" s="8"/>
      <c r="K561" s="7"/>
      <c r="L561" s="7"/>
      <c r="M561" s="7"/>
      <c r="N561" s="7"/>
      <c r="O561" s="7"/>
      <c r="P561" s="7"/>
      <c r="Q561" s="7"/>
      <c r="R561" s="7"/>
      <c r="S561" s="7"/>
      <c r="T561" s="7"/>
      <c r="U561" s="7"/>
      <c r="V561" s="7"/>
      <c r="W561" s="7"/>
      <c r="X561" s="7"/>
      <c r="Y561" s="7"/>
      <c r="Z561" s="7"/>
    </row>
    <row r="562" spans="1:26" ht="12.75" customHeight="1">
      <c r="A562" s="7"/>
      <c r="B562" s="8"/>
      <c r="C562" s="8"/>
      <c r="D562" s="8"/>
      <c r="E562" s="8"/>
      <c r="F562" s="8"/>
      <c r="G562" s="8"/>
      <c r="H562" s="8"/>
      <c r="I562" s="8"/>
      <c r="J562" s="8"/>
      <c r="K562" s="7"/>
      <c r="L562" s="7"/>
      <c r="M562" s="7"/>
      <c r="N562" s="7"/>
      <c r="O562" s="7"/>
      <c r="P562" s="7"/>
      <c r="Q562" s="7"/>
      <c r="R562" s="7"/>
      <c r="S562" s="7"/>
      <c r="T562" s="7"/>
      <c r="U562" s="7"/>
      <c r="V562" s="7"/>
      <c r="W562" s="7"/>
      <c r="X562" s="7"/>
      <c r="Y562" s="7"/>
      <c r="Z562" s="7"/>
    </row>
    <row r="563" spans="1:26" ht="12.75" customHeight="1">
      <c r="A563" s="7"/>
      <c r="B563" s="8"/>
      <c r="C563" s="8"/>
      <c r="D563" s="8"/>
      <c r="E563" s="8"/>
      <c r="F563" s="8"/>
      <c r="G563" s="8"/>
      <c r="H563" s="8"/>
      <c r="I563" s="8"/>
      <c r="J563" s="8"/>
      <c r="K563" s="7"/>
      <c r="L563" s="7"/>
      <c r="M563" s="7"/>
      <c r="N563" s="7"/>
      <c r="O563" s="7"/>
      <c r="P563" s="7"/>
      <c r="Q563" s="7"/>
      <c r="R563" s="7"/>
      <c r="S563" s="7"/>
      <c r="T563" s="7"/>
      <c r="U563" s="7"/>
      <c r="V563" s="7"/>
      <c r="W563" s="7"/>
      <c r="X563" s="7"/>
      <c r="Y563" s="7"/>
      <c r="Z563" s="7"/>
    </row>
    <row r="564" spans="1:26" ht="12.75" customHeight="1">
      <c r="A564" s="7"/>
      <c r="B564" s="8"/>
      <c r="C564" s="8"/>
      <c r="D564" s="8"/>
      <c r="E564" s="8"/>
      <c r="F564" s="8"/>
      <c r="G564" s="8"/>
      <c r="H564" s="8"/>
      <c r="I564" s="8"/>
      <c r="J564" s="8"/>
      <c r="K564" s="7"/>
      <c r="L564" s="7"/>
      <c r="M564" s="7"/>
      <c r="N564" s="7"/>
      <c r="O564" s="7"/>
      <c r="P564" s="7"/>
      <c r="Q564" s="7"/>
      <c r="R564" s="7"/>
      <c r="S564" s="7"/>
      <c r="T564" s="7"/>
      <c r="U564" s="7"/>
      <c r="V564" s="7"/>
      <c r="W564" s="7"/>
      <c r="X564" s="7"/>
      <c r="Y564" s="7"/>
      <c r="Z564" s="7"/>
    </row>
    <row r="565" spans="1:26" ht="12.75" customHeight="1">
      <c r="A565" s="7"/>
      <c r="B565" s="8"/>
      <c r="C565" s="8"/>
      <c r="D565" s="8"/>
      <c r="E565" s="8"/>
      <c r="F565" s="8"/>
      <c r="G565" s="8"/>
      <c r="H565" s="8"/>
      <c r="I565" s="8"/>
      <c r="J565" s="8"/>
      <c r="K565" s="7"/>
      <c r="L565" s="7"/>
      <c r="M565" s="7"/>
      <c r="N565" s="7"/>
      <c r="O565" s="7"/>
      <c r="P565" s="7"/>
      <c r="Q565" s="7"/>
      <c r="R565" s="7"/>
      <c r="S565" s="7"/>
      <c r="T565" s="7"/>
      <c r="U565" s="7"/>
      <c r="V565" s="7"/>
      <c r="W565" s="7"/>
      <c r="X565" s="7"/>
      <c r="Y565" s="7"/>
      <c r="Z565" s="7"/>
    </row>
    <row r="566" spans="1:26" ht="12.75" customHeight="1">
      <c r="A566" s="7"/>
      <c r="B566" s="8"/>
      <c r="C566" s="8"/>
      <c r="D566" s="8"/>
      <c r="E566" s="8"/>
      <c r="F566" s="8"/>
      <c r="G566" s="8"/>
      <c r="H566" s="8"/>
      <c r="I566" s="8"/>
      <c r="J566" s="8"/>
      <c r="K566" s="7"/>
      <c r="L566" s="7"/>
      <c r="M566" s="7"/>
      <c r="N566" s="7"/>
      <c r="O566" s="7"/>
      <c r="P566" s="7"/>
      <c r="Q566" s="7"/>
      <c r="R566" s="7"/>
      <c r="S566" s="7"/>
      <c r="T566" s="7"/>
      <c r="U566" s="7"/>
      <c r="V566" s="7"/>
      <c r="W566" s="7"/>
      <c r="X566" s="7"/>
      <c r="Y566" s="7"/>
      <c r="Z566" s="7"/>
    </row>
    <row r="567" spans="1:26" ht="12.75" customHeight="1">
      <c r="A567" s="7"/>
      <c r="B567" s="8"/>
      <c r="C567" s="8"/>
      <c r="D567" s="8"/>
      <c r="E567" s="8"/>
      <c r="F567" s="8"/>
      <c r="G567" s="8"/>
      <c r="H567" s="8"/>
      <c r="I567" s="8"/>
      <c r="J567" s="8"/>
      <c r="K567" s="7"/>
      <c r="L567" s="7"/>
      <c r="M567" s="7"/>
      <c r="N567" s="7"/>
      <c r="O567" s="7"/>
      <c r="P567" s="7"/>
      <c r="Q567" s="7"/>
      <c r="R567" s="7"/>
      <c r="S567" s="7"/>
      <c r="T567" s="7"/>
      <c r="U567" s="7"/>
      <c r="V567" s="7"/>
      <c r="W567" s="7"/>
      <c r="X567" s="7"/>
      <c r="Y567" s="7"/>
      <c r="Z567" s="7"/>
    </row>
    <row r="568" spans="1:26" ht="12.75" customHeight="1">
      <c r="A568" s="7"/>
      <c r="B568" s="8"/>
      <c r="C568" s="8"/>
      <c r="D568" s="8"/>
      <c r="E568" s="8"/>
      <c r="F568" s="8"/>
      <c r="G568" s="8"/>
      <c r="H568" s="8"/>
      <c r="I568" s="8"/>
      <c r="J568" s="8"/>
      <c r="K568" s="7"/>
      <c r="L568" s="7"/>
      <c r="M568" s="7"/>
      <c r="N568" s="7"/>
      <c r="O568" s="7"/>
      <c r="P568" s="7"/>
      <c r="Q568" s="7"/>
      <c r="R568" s="7"/>
      <c r="S568" s="7"/>
      <c r="T568" s="7"/>
      <c r="U568" s="7"/>
      <c r="V568" s="7"/>
      <c r="W568" s="7"/>
      <c r="X568" s="7"/>
      <c r="Y568" s="7"/>
      <c r="Z568" s="7"/>
    </row>
    <row r="569" spans="1:26" ht="12.75" customHeight="1">
      <c r="A569" s="7"/>
      <c r="B569" s="8"/>
      <c r="C569" s="8"/>
      <c r="D569" s="8"/>
      <c r="E569" s="8"/>
      <c r="F569" s="8"/>
      <c r="G569" s="8"/>
      <c r="H569" s="8"/>
      <c r="I569" s="8"/>
      <c r="J569" s="8"/>
      <c r="K569" s="7"/>
      <c r="L569" s="7"/>
      <c r="M569" s="7"/>
      <c r="N569" s="7"/>
      <c r="O569" s="7"/>
      <c r="P569" s="7"/>
      <c r="Q569" s="7"/>
      <c r="R569" s="7"/>
      <c r="S569" s="7"/>
      <c r="T569" s="7"/>
      <c r="U569" s="7"/>
      <c r="V569" s="7"/>
      <c r="W569" s="7"/>
      <c r="X569" s="7"/>
      <c r="Y569" s="7"/>
      <c r="Z569" s="7"/>
    </row>
    <row r="570" spans="1:26" ht="12.75" customHeight="1">
      <c r="A570" s="7"/>
      <c r="B570" s="8"/>
      <c r="C570" s="8"/>
      <c r="D570" s="8"/>
      <c r="E570" s="8"/>
      <c r="F570" s="8"/>
      <c r="G570" s="8"/>
      <c r="H570" s="8"/>
      <c r="I570" s="8"/>
      <c r="J570" s="8"/>
      <c r="K570" s="7"/>
      <c r="L570" s="7"/>
      <c r="M570" s="7"/>
      <c r="N570" s="7"/>
      <c r="O570" s="7"/>
      <c r="P570" s="7"/>
      <c r="Q570" s="7"/>
      <c r="R570" s="7"/>
      <c r="S570" s="7"/>
      <c r="T570" s="7"/>
      <c r="U570" s="7"/>
      <c r="V570" s="7"/>
      <c r="W570" s="7"/>
      <c r="X570" s="7"/>
      <c r="Y570" s="7"/>
      <c r="Z570" s="7"/>
    </row>
    <row r="571" spans="1:26" ht="12.75" customHeight="1">
      <c r="A571" s="7"/>
      <c r="B571" s="8"/>
      <c r="C571" s="8"/>
      <c r="D571" s="8"/>
      <c r="E571" s="8"/>
      <c r="F571" s="8"/>
      <c r="G571" s="8"/>
      <c r="H571" s="8"/>
      <c r="I571" s="8"/>
      <c r="J571" s="8"/>
      <c r="K571" s="7"/>
      <c r="L571" s="7"/>
      <c r="M571" s="7"/>
      <c r="N571" s="7"/>
      <c r="O571" s="7"/>
      <c r="P571" s="7"/>
      <c r="Q571" s="7"/>
      <c r="R571" s="7"/>
      <c r="S571" s="7"/>
      <c r="T571" s="7"/>
      <c r="U571" s="7"/>
      <c r="V571" s="7"/>
      <c r="W571" s="7"/>
      <c r="X571" s="7"/>
      <c r="Y571" s="7"/>
      <c r="Z571" s="7"/>
    </row>
    <row r="572" spans="1:26" ht="12.75" customHeight="1">
      <c r="A572" s="7"/>
      <c r="B572" s="8"/>
      <c r="C572" s="8"/>
      <c r="D572" s="8"/>
      <c r="E572" s="8"/>
      <c r="F572" s="8"/>
      <c r="G572" s="8"/>
      <c r="H572" s="8"/>
      <c r="I572" s="8"/>
      <c r="J572" s="8"/>
      <c r="K572" s="7"/>
      <c r="L572" s="7"/>
      <c r="M572" s="7"/>
      <c r="N572" s="7"/>
      <c r="O572" s="7"/>
      <c r="P572" s="7"/>
      <c r="Q572" s="7"/>
      <c r="R572" s="7"/>
      <c r="S572" s="7"/>
      <c r="T572" s="7"/>
      <c r="U572" s="7"/>
      <c r="V572" s="7"/>
      <c r="W572" s="7"/>
      <c r="X572" s="7"/>
      <c r="Y572" s="7"/>
      <c r="Z572" s="7"/>
    </row>
    <row r="573" spans="1:26" ht="12.75" customHeight="1">
      <c r="A573" s="7"/>
      <c r="B573" s="8"/>
      <c r="C573" s="8"/>
      <c r="D573" s="8"/>
      <c r="E573" s="8"/>
      <c r="F573" s="8"/>
      <c r="G573" s="8"/>
      <c r="H573" s="8"/>
      <c r="I573" s="8"/>
      <c r="J573" s="8"/>
      <c r="K573" s="7"/>
      <c r="L573" s="7"/>
      <c r="M573" s="7"/>
      <c r="N573" s="7"/>
      <c r="O573" s="7"/>
      <c r="P573" s="7"/>
      <c r="Q573" s="7"/>
      <c r="R573" s="7"/>
      <c r="S573" s="7"/>
      <c r="T573" s="7"/>
      <c r="U573" s="7"/>
      <c r="V573" s="7"/>
      <c r="W573" s="7"/>
      <c r="X573" s="7"/>
      <c r="Y573" s="7"/>
      <c r="Z573" s="7"/>
    </row>
    <row r="574" spans="1:26" ht="12.75" customHeight="1">
      <c r="A574" s="7"/>
      <c r="B574" s="8"/>
      <c r="C574" s="8"/>
      <c r="D574" s="8"/>
      <c r="E574" s="8"/>
      <c r="F574" s="8"/>
      <c r="G574" s="8"/>
      <c r="H574" s="8"/>
      <c r="I574" s="8"/>
      <c r="J574" s="8"/>
      <c r="K574" s="7"/>
      <c r="L574" s="7"/>
      <c r="M574" s="7"/>
      <c r="N574" s="7"/>
      <c r="O574" s="7"/>
      <c r="P574" s="7"/>
      <c r="Q574" s="7"/>
      <c r="R574" s="7"/>
      <c r="S574" s="7"/>
      <c r="T574" s="7"/>
      <c r="U574" s="7"/>
      <c r="V574" s="7"/>
      <c r="W574" s="7"/>
      <c r="X574" s="7"/>
      <c r="Y574" s="7"/>
      <c r="Z574" s="7"/>
    </row>
    <row r="575" spans="1:26" ht="12.75" customHeight="1">
      <c r="A575" s="7"/>
      <c r="B575" s="8"/>
      <c r="C575" s="8"/>
      <c r="D575" s="8"/>
      <c r="E575" s="8"/>
      <c r="F575" s="8"/>
      <c r="G575" s="8"/>
      <c r="H575" s="8"/>
      <c r="I575" s="8"/>
      <c r="J575" s="8"/>
      <c r="K575" s="7"/>
      <c r="L575" s="7"/>
      <c r="M575" s="7"/>
      <c r="N575" s="7"/>
      <c r="O575" s="7"/>
      <c r="P575" s="7"/>
      <c r="Q575" s="7"/>
      <c r="R575" s="7"/>
      <c r="S575" s="7"/>
      <c r="T575" s="7"/>
      <c r="U575" s="7"/>
      <c r="V575" s="7"/>
      <c r="W575" s="7"/>
      <c r="X575" s="7"/>
      <c r="Y575" s="7"/>
      <c r="Z575" s="7"/>
    </row>
    <row r="576" spans="1:26" ht="12.75" customHeight="1">
      <c r="A576" s="7"/>
      <c r="B576" s="8"/>
      <c r="C576" s="8"/>
      <c r="D576" s="8"/>
      <c r="E576" s="8"/>
      <c r="F576" s="8"/>
      <c r="G576" s="8"/>
      <c r="H576" s="8"/>
      <c r="I576" s="8"/>
      <c r="J576" s="8"/>
      <c r="K576" s="7"/>
      <c r="L576" s="7"/>
      <c r="M576" s="7"/>
      <c r="N576" s="7"/>
      <c r="O576" s="7"/>
      <c r="P576" s="7"/>
      <c r="Q576" s="7"/>
      <c r="R576" s="7"/>
      <c r="S576" s="7"/>
      <c r="T576" s="7"/>
      <c r="U576" s="7"/>
      <c r="V576" s="7"/>
      <c r="W576" s="7"/>
      <c r="X576" s="7"/>
      <c r="Y576" s="7"/>
      <c r="Z576" s="7"/>
    </row>
    <row r="577" spans="1:26" ht="12.75" customHeight="1">
      <c r="A577" s="7"/>
      <c r="B577" s="8"/>
      <c r="C577" s="8"/>
      <c r="D577" s="8"/>
      <c r="E577" s="8"/>
      <c r="F577" s="8"/>
      <c r="G577" s="8"/>
      <c r="H577" s="8"/>
      <c r="I577" s="8"/>
      <c r="J577" s="8"/>
      <c r="K577" s="7"/>
      <c r="L577" s="7"/>
      <c r="M577" s="7"/>
      <c r="N577" s="7"/>
      <c r="O577" s="7"/>
      <c r="P577" s="7"/>
      <c r="Q577" s="7"/>
      <c r="R577" s="7"/>
      <c r="S577" s="7"/>
      <c r="T577" s="7"/>
      <c r="U577" s="7"/>
      <c r="V577" s="7"/>
      <c r="W577" s="7"/>
      <c r="X577" s="7"/>
      <c r="Y577" s="7"/>
      <c r="Z577" s="7"/>
    </row>
    <row r="578" spans="1:26" ht="12.75" customHeight="1">
      <c r="A578" s="7"/>
      <c r="B578" s="8"/>
      <c r="C578" s="8"/>
      <c r="D578" s="8"/>
      <c r="E578" s="8"/>
      <c r="F578" s="8"/>
      <c r="G578" s="8"/>
      <c r="H578" s="8"/>
      <c r="I578" s="8"/>
      <c r="J578" s="8"/>
      <c r="K578" s="7"/>
      <c r="L578" s="7"/>
      <c r="M578" s="7"/>
      <c r="N578" s="7"/>
      <c r="O578" s="7"/>
      <c r="P578" s="7"/>
      <c r="Q578" s="7"/>
      <c r="R578" s="7"/>
      <c r="S578" s="7"/>
      <c r="T578" s="7"/>
      <c r="U578" s="7"/>
      <c r="V578" s="7"/>
      <c r="W578" s="7"/>
      <c r="X578" s="7"/>
      <c r="Y578" s="7"/>
      <c r="Z578" s="7"/>
    </row>
    <row r="579" spans="1:26" ht="12.75" customHeight="1">
      <c r="A579" s="7"/>
      <c r="B579" s="8"/>
      <c r="C579" s="8"/>
      <c r="D579" s="8"/>
      <c r="E579" s="8"/>
      <c r="F579" s="8"/>
      <c r="G579" s="8"/>
      <c r="H579" s="8"/>
      <c r="I579" s="8"/>
      <c r="J579" s="8"/>
      <c r="K579" s="7"/>
      <c r="L579" s="7"/>
      <c r="M579" s="7"/>
      <c r="N579" s="7"/>
      <c r="O579" s="7"/>
      <c r="P579" s="7"/>
      <c r="Q579" s="7"/>
      <c r="R579" s="7"/>
      <c r="S579" s="7"/>
      <c r="T579" s="7"/>
      <c r="U579" s="7"/>
      <c r="V579" s="7"/>
      <c r="W579" s="7"/>
      <c r="X579" s="7"/>
      <c r="Y579" s="7"/>
      <c r="Z579" s="7"/>
    </row>
    <row r="580" spans="1:26" ht="12.75" customHeight="1">
      <c r="A580" s="7"/>
      <c r="B580" s="8"/>
      <c r="C580" s="8"/>
      <c r="D580" s="8"/>
      <c r="E580" s="8"/>
      <c r="F580" s="8"/>
      <c r="G580" s="8"/>
      <c r="H580" s="8"/>
      <c r="I580" s="8"/>
      <c r="J580" s="8"/>
      <c r="K580" s="7"/>
      <c r="L580" s="7"/>
      <c r="M580" s="7"/>
      <c r="N580" s="7"/>
      <c r="O580" s="7"/>
      <c r="P580" s="7"/>
      <c r="Q580" s="7"/>
      <c r="R580" s="7"/>
      <c r="S580" s="7"/>
      <c r="T580" s="7"/>
      <c r="U580" s="7"/>
      <c r="V580" s="7"/>
      <c r="W580" s="7"/>
      <c r="X580" s="7"/>
      <c r="Y580" s="7"/>
      <c r="Z580" s="7"/>
    </row>
    <row r="581" spans="1:26" ht="12.75" customHeight="1">
      <c r="A581" s="7"/>
      <c r="B581" s="8"/>
      <c r="C581" s="8"/>
      <c r="D581" s="8"/>
      <c r="E581" s="8"/>
      <c r="F581" s="8"/>
      <c r="G581" s="8"/>
      <c r="H581" s="8"/>
      <c r="I581" s="8"/>
      <c r="J581" s="8"/>
      <c r="K581" s="7"/>
      <c r="L581" s="7"/>
      <c r="M581" s="7"/>
      <c r="N581" s="7"/>
      <c r="O581" s="7"/>
      <c r="P581" s="7"/>
      <c r="Q581" s="7"/>
      <c r="R581" s="7"/>
      <c r="S581" s="7"/>
      <c r="T581" s="7"/>
      <c r="U581" s="7"/>
      <c r="V581" s="7"/>
      <c r="W581" s="7"/>
      <c r="X581" s="7"/>
      <c r="Y581" s="7"/>
      <c r="Z581" s="7"/>
    </row>
    <row r="582" spans="1:26" ht="12.75" customHeight="1">
      <c r="A582" s="7"/>
      <c r="B582" s="8"/>
      <c r="C582" s="8"/>
      <c r="D582" s="8"/>
      <c r="E582" s="8"/>
      <c r="F582" s="8"/>
      <c r="G582" s="8"/>
      <c r="H582" s="8"/>
      <c r="I582" s="8"/>
      <c r="J582" s="8"/>
      <c r="K582" s="7"/>
      <c r="L582" s="7"/>
      <c r="M582" s="7"/>
      <c r="N582" s="7"/>
      <c r="O582" s="7"/>
      <c r="P582" s="7"/>
      <c r="Q582" s="7"/>
      <c r="R582" s="7"/>
      <c r="S582" s="7"/>
      <c r="T582" s="7"/>
      <c r="U582" s="7"/>
      <c r="V582" s="7"/>
      <c r="W582" s="7"/>
      <c r="X582" s="7"/>
      <c r="Y582" s="7"/>
      <c r="Z582" s="7"/>
    </row>
    <row r="583" spans="1:26" ht="12.75" customHeight="1">
      <c r="A583" s="7"/>
      <c r="B583" s="8"/>
      <c r="C583" s="8"/>
      <c r="D583" s="8"/>
      <c r="E583" s="8"/>
      <c r="F583" s="8"/>
      <c r="G583" s="8"/>
      <c r="H583" s="8"/>
      <c r="I583" s="8"/>
      <c r="J583" s="8"/>
      <c r="K583" s="7"/>
      <c r="L583" s="7"/>
      <c r="M583" s="7"/>
      <c r="N583" s="7"/>
      <c r="O583" s="7"/>
      <c r="P583" s="7"/>
      <c r="Q583" s="7"/>
      <c r="R583" s="7"/>
      <c r="S583" s="7"/>
      <c r="T583" s="7"/>
      <c r="U583" s="7"/>
      <c r="V583" s="7"/>
      <c r="W583" s="7"/>
      <c r="X583" s="7"/>
      <c r="Y583" s="7"/>
      <c r="Z583" s="7"/>
    </row>
    <row r="584" spans="1:26" ht="12.75" customHeight="1">
      <c r="A584" s="7"/>
      <c r="B584" s="8"/>
      <c r="C584" s="8"/>
      <c r="D584" s="8"/>
      <c r="E584" s="8"/>
      <c r="F584" s="8"/>
      <c r="G584" s="8"/>
      <c r="H584" s="8"/>
      <c r="I584" s="8"/>
      <c r="J584" s="8"/>
      <c r="K584" s="7"/>
      <c r="L584" s="7"/>
      <c r="M584" s="7"/>
      <c r="N584" s="7"/>
      <c r="O584" s="7"/>
      <c r="P584" s="7"/>
      <c r="Q584" s="7"/>
      <c r="R584" s="7"/>
      <c r="S584" s="7"/>
      <c r="T584" s="7"/>
      <c r="U584" s="7"/>
      <c r="V584" s="7"/>
      <c r="W584" s="7"/>
      <c r="X584" s="7"/>
      <c r="Y584" s="7"/>
      <c r="Z584" s="7"/>
    </row>
    <row r="585" spans="1:26" ht="12.75" customHeight="1">
      <c r="A585" s="7"/>
      <c r="B585" s="8"/>
      <c r="C585" s="8"/>
      <c r="D585" s="8"/>
      <c r="E585" s="8"/>
      <c r="F585" s="8"/>
      <c r="G585" s="8"/>
      <c r="H585" s="8"/>
      <c r="I585" s="8"/>
      <c r="J585" s="8"/>
      <c r="K585" s="7"/>
      <c r="L585" s="7"/>
      <c r="M585" s="7"/>
      <c r="N585" s="7"/>
      <c r="O585" s="7"/>
      <c r="P585" s="7"/>
      <c r="Q585" s="7"/>
      <c r="R585" s="7"/>
      <c r="S585" s="7"/>
      <c r="T585" s="7"/>
      <c r="U585" s="7"/>
      <c r="V585" s="7"/>
      <c r="W585" s="7"/>
      <c r="X585" s="7"/>
      <c r="Y585" s="7"/>
      <c r="Z585" s="7"/>
    </row>
    <row r="586" spans="1:26" ht="12.75" customHeight="1">
      <c r="A586" s="7"/>
      <c r="B586" s="8"/>
      <c r="C586" s="8"/>
      <c r="D586" s="8"/>
      <c r="E586" s="8"/>
      <c r="F586" s="8"/>
      <c r="G586" s="8"/>
      <c r="H586" s="8"/>
      <c r="I586" s="8"/>
      <c r="J586" s="8"/>
      <c r="K586" s="7"/>
      <c r="L586" s="7"/>
      <c r="M586" s="7"/>
      <c r="N586" s="7"/>
      <c r="O586" s="7"/>
      <c r="P586" s="7"/>
      <c r="Q586" s="7"/>
      <c r="R586" s="7"/>
      <c r="S586" s="7"/>
      <c r="T586" s="7"/>
      <c r="U586" s="7"/>
      <c r="V586" s="7"/>
      <c r="W586" s="7"/>
      <c r="X586" s="7"/>
      <c r="Y586" s="7"/>
      <c r="Z586" s="7"/>
    </row>
    <row r="587" spans="1:26" ht="12.75" customHeight="1">
      <c r="A587" s="7"/>
      <c r="B587" s="8"/>
      <c r="C587" s="8"/>
      <c r="D587" s="8"/>
      <c r="E587" s="8"/>
      <c r="F587" s="8"/>
      <c r="G587" s="8"/>
      <c r="H587" s="8"/>
      <c r="I587" s="8"/>
      <c r="J587" s="8"/>
      <c r="K587" s="7"/>
      <c r="L587" s="7"/>
      <c r="M587" s="7"/>
      <c r="N587" s="7"/>
      <c r="O587" s="7"/>
      <c r="P587" s="7"/>
      <c r="Q587" s="7"/>
      <c r="R587" s="7"/>
      <c r="S587" s="7"/>
      <c r="T587" s="7"/>
      <c r="U587" s="7"/>
      <c r="V587" s="7"/>
      <c r="W587" s="7"/>
      <c r="X587" s="7"/>
      <c r="Y587" s="7"/>
      <c r="Z587" s="7"/>
    </row>
    <row r="588" spans="1:26" ht="12.75" customHeight="1">
      <c r="A588" s="7"/>
      <c r="B588" s="8"/>
      <c r="C588" s="8"/>
      <c r="D588" s="8"/>
      <c r="E588" s="8"/>
      <c r="F588" s="8"/>
      <c r="G588" s="8"/>
      <c r="H588" s="8"/>
      <c r="I588" s="8"/>
      <c r="J588" s="8"/>
      <c r="K588" s="7"/>
      <c r="L588" s="7"/>
      <c r="M588" s="7"/>
      <c r="N588" s="7"/>
      <c r="O588" s="7"/>
      <c r="P588" s="7"/>
      <c r="Q588" s="7"/>
      <c r="R588" s="7"/>
      <c r="S588" s="7"/>
      <c r="T588" s="7"/>
      <c r="U588" s="7"/>
      <c r="V588" s="7"/>
      <c r="W588" s="7"/>
      <c r="X588" s="7"/>
      <c r="Y588" s="7"/>
      <c r="Z588" s="7"/>
    </row>
    <row r="589" spans="1:26" ht="12.75" customHeight="1">
      <c r="A589" s="7"/>
      <c r="B589" s="8"/>
      <c r="C589" s="8"/>
      <c r="D589" s="8"/>
      <c r="E589" s="8"/>
      <c r="F589" s="8"/>
      <c r="G589" s="8"/>
      <c r="H589" s="8"/>
      <c r="I589" s="8"/>
      <c r="J589" s="8"/>
      <c r="K589" s="7"/>
      <c r="L589" s="7"/>
      <c r="M589" s="7"/>
      <c r="N589" s="7"/>
      <c r="O589" s="7"/>
      <c r="P589" s="7"/>
      <c r="Q589" s="7"/>
      <c r="R589" s="7"/>
      <c r="S589" s="7"/>
      <c r="T589" s="7"/>
      <c r="U589" s="7"/>
      <c r="V589" s="7"/>
      <c r="W589" s="7"/>
      <c r="X589" s="7"/>
      <c r="Y589" s="7"/>
      <c r="Z589" s="7"/>
    </row>
    <row r="590" spans="1:26" ht="12.75" customHeight="1">
      <c r="A590" s="7"/>
      <c r="B590" s="8"/>
      <c r="C590" s="8"/>
      <c r="D590" s="8"/>
      <c r="E590" s="8"/>
      <c r="F590" s="8"/>
      <c r="G590" s="8"/>
      <c r="H590" s="8"/>
      <c r="I590" s="8"/>
      <c r="J590" s="8"/>
      <c r="K590" s="7"/>
      <c r="L590" s="7"/>
      <c r="M590" s="7"/>
      <c r="N590" s="7"/>
      <c r="O590" s="7"/>
      <c r="P590" s="7"/>
      <c r="Q590" s="7"/>
      <c r="R590" s="7"/>
      <c r="S590" s="7"/>
      <c r="T590" s="7"/>
      <c r="U590" s="7"/>
      <c r="V590" s="7"/>
      <c r="W590" s="7"/>
      <c r="X590" s="7"/>
      <c r="Y590" s="7"/>
      <c r="Z590" s="7"/>
    </row>
    <row r="591" spans="1:26" ht="12.75" customHeight="1">
      <c r="A591" s="7"/>
      <c r="B591" s="8"/>
      <c r="C591" s="8"/>
      <c r="D591" s="8"/>
      <c r="E591" s="8"/>
      <c r="F591" s="8"/>
      <c r="G591" s="8"/>
      <c r="H591" s="8"/>
      <c r="I591" s="8"/>
      <c r="J591" s="8"/>
      <c r="K591" s="7"/>
      <c r="L591" s="7"/>
      <c r="M591" s="7"/>
      <c r="N591" s="7"/>
      <c r="O591" s="7"/>
      <c r="P591" s="7"/>
      <c r="Q591" s="7"/>
      <c r="R591" s="7"/>
      <c r="S591" s="7"/>
      <c r="T591" s="7"/>
      <c r="U591" s="7"/>
      <c r="V591" s="7"/>
      <c r="W591" s="7"/>
      <c r="X591" s="7"/>
      <c r="Y591" s="7"/>
      <c r="Z591" s="7"/>
    </row>
    <row r="592" spans="1:26" ht="12.75" customHeight="1">
      <c r="A592" s="7"/>
      <c r="B592" s="8"/>
      <c r="C592" s="8"/>
      <c r="D592" s="8"/>
      <c r="E592" s="8"/>
      <c r="F592" s="8"/>
      <c r="G592" s="8"/>
      <c r="H592" s="8"/>
      <c r="I592" s="8"/>
      <c r="J592" s="8"/>
      <c r="K592" s="7"/>
      <c r="L592" s="7"/>
      <c r="M592" s="7"/>
      <c r="N592" s="7"/>
      <c r="O592" s="7"/>
      <c r="P592" s="7"/>
      <c r="Q592" s="7"/>
      <c r="R592" s="7"/>
      <c r="S592" s="7"/>
      <c r="T592" s="7"/>
      <c r="U592" s="7"/>
      <c r="V592" s="7"/>
      <c r="W592" s="7"/>
      <c r="X592" s="7"/>
      <c r="Y592" s="7"/>
      <c r="Z592" s="7"/>
    </row>
    <row r="593" spans="1:26" ht="12.75" customHeight="1">
      <c r="A593" s="7"/>
      <c r="B593" s="8"/>
      <c r="C593" s="8"/>
      <c r="D593" s="8"/>
      <c r="E593" s="8"/>
      <c r="F593" s="8"/>
      <c r="G593" s="8"/>
      <c r="H593" s="8"/>
      <c r="I593" s="8"/>
      <c r="J593" s="8"/>
      <c r="K593" s="7"/>
      <c r="L593" s="7"/>
      <c r="M593" s="7"/>
      <c r="N593" s="7"/>
      <c r="O593" s="7"/>
      <c r="P593" s="7"/>
      <c r="Q593" s="7"/>
      <c r="R593" s="7"/>
      <c r="S593" s="7"/>
      <c r="T593" s="7"/>
      <c r="U593" s="7"/>
      <c r="V593" s="7"/>
      <c r="W593" s="7"/>
      <c r="X593" s="7"/>
      <c r="Y593" s="7"/>
      <c r="Z593" s="7"/>
    </row>
    <row r="594" spans="1:26" ht="12.75" customHeight="1">
      <c r="A594" s="7"/>
      <c r="B594" s="8"/>
      <c r="C594" s="8"/>
      <c r="D594" s="8"/>
      <c r="E594" s="8"/>
      <c r="F594" s="8"/>
      <c r="G594" s="8"/>
      <c r="H594" s="8"/>
      <c r="I594" s="8"/>
      <c r="J594" s="8"/>
      <c r="K594" s="7"/>
      <c r="L594" s="7"/>
      <c r="M594" s="7"/>
      <c r="N594" s="7"/>
      <c r="O594" s="7"/>
      <c r="P594" s="7"/>
      <c r="Q594" s="7"/>
      <c r="R594" s="7"/>
      <c r="S594" s="7"/>
      <c r="T594" s="7"/>
      <c r="U594" s="7"/>
      <c r="V594" s="7"/>
      <c r="W594" s="7"/>
      <c r="X594" s="7"/>
      <c r="Y594" s="7"/>
      <c r="Z594" s="7"/>
    </row>
    <row r="595" spans="1:26" ht="12.75" customHeight="1">
      <c r="A595" s="7"/>
      <c r="B595" s="8"/>
      <c r="C595" s="8"/>
      <c r="D595" s="8"/>
      <c r="E595" s="8"/>
      <c r="F595" s="8"/>
      <c r="G595" s="8"/>
      <c r="H595" s="8"/>
      <c r="I595" s="8"/>
      <c r="J595" s="8"/>
      <c r="K595" s="7"/>
      <c r="L595" s="7"/>
      <c r="M595" s="7"/>
      <c r="N595" s="7"/>
      <c r="O595" s="7"/>
      <c r="P595" s="7"/>
      <c r="Q595" s="7"/>
      <c r="R595" s="7"/>
      <c r="S595" s="7"/>
      <c r="T595" s="7"/>
      <c r="U595" s="7"/>
      <c r="V595" s="7"/>
      <c r="W595" s="7"/>
      <c r="X595" s="7"/>
      <c r="Y595" s="7"/>
      <c r="Z595" s="7"/>
    </row>
    <row r="596" spans="1:26" ht="12.75" customHeight="1">
      <c r="A596" s="7"/>
      <c r="B596" s="8"/>
      <c r="C596" s="8"/>
      <c r="D596" s="8"/>
      <c r="E596" s="8"/>
      <c r="F596" s="8"/>
      <c r="G596" s="8"/>
      <c r="H596" s="8"/>
      <c r="I596" s="8"/>
      <c r="J596" s="8"/>
      <c r="K596" s="7"/>
      <c r="L596" s="7"/>
      <c r="M596" s="7"/>
      <c r="N596" s="7"/>
      <c r="O596" s="7"/>
      <c r="P596" s="7"/>
      <c r="Q596" s="7"/>
      <c r="R596" s="7"/>
      <c r="S596" s="7"/>
      <c r="T596" s="7"/>
      <c r="U596" s="7"/>
      <c r="V596" s="7"/>
      <c r="W596" s="7"/>
      <c r="X596" s="7"/>
      <c r="Y596" s="7"/>
      <c r="Z596" s="7"/>
    </row>
    <row r="597" spans="1:26" ht="12.75" customHeight="1">
      <c r="A597" s="7"/>
      <c r="B597" s="8"/>
      <c r="C597" s="8"/>
      <c r="D597" s="8"/>
      <c r="E597" s="8"/>
      <c r="F597" s="8"/>
      <c r="G597" s="8"/>
      <c r="H597" s="8"/>
      <c r="I597" s="8"/>
      <c r="J597" s="8"/>
      <c r="K597" s="7"/>
      <c r="L597" s="7"/>
      <c r="M597" s="7"/>
      <c r="N597" s="7"/>
      <c r="O597" s="7"/>
      <c r="P597" s="7"/>
      <c r="Q597" s="7"/>
      <c r="R597" s="7"/>
      <c r="S597" s="7"/>
      <c r="T597" s="7"/>
      <c r="U597" s="7"/>
      <c r="V597" s="7"/>
      <c r="W597" s="7"/>
      <c r="X597" s="7"/>
      <c r="Y597" s="7"/>
      <c r="Z597" s="7"/>
    </row>
    <row r="598" spans="1:26" ht="12.75" customHeight="1">
      <c r="A598" s="7"/>
      <c r="B598" s="8"/>
      <c r="C598" s="8"/>
      <c r="D598" s="8"/>
      <c r="E598" s="8"/>
      <c r="F598" s="8"/>
      <c r="G598" s="8"/>
      <c r="H598" s="8"/>
      <c r="I598" s="8"/>
      <c r="J598" s="8"/>
      <c r="K598" s="7"/>
      <c r="L598" s="7"/>
      <c r="M598" s="7"/>
      <c r="N598" s="7"/>
      <c r="O598" s="7"/>
      <c r="P598" s="7"/>
      <c r="Q598" s="7"/>
      <c r="R598" s="7"/>
      <c r="S598" s="7"/>
      <c r="T598" s="7"/>
      <c r="U598" s="7"/>
      <c r="V598" s="7"/>
      <c r="W598" s="7"/>
      <c r="X598" s="7"/>
      <c r="Y598" s="7"/>
      <c r="Z598" s="7"/>
    </row>
    <row r="599" spans="1:26" ht="12.75" customHeight="1">
      <c r="A599" s="7"/>
      <c r="B599" s="8"/>
      <c r="C599" s="8"/>
      <c r="D599" s="8"/>
      <c r="E599" s="8"/>
      <c r="F599" s="8"/>
      <c r="G599" s="8"/>
      <c r="H599" s="8"/>
      <c r="I599" s="8"/>
      <c r="J599" s="8"/>
      <c r="K599" s="7"/>
      <c r="L599" s="7"/>
      <c r="M599" s="7"/>
      <c r="N599" s="7"/>
      <c r="O599" s="7"/>
      <c r="P599" s="7"/>
      <c r="Q599" s="7"/>
      <c r="R599" s="7"/>
      <c r="S599" s="7"/>
      <c r="T599" s="7"/>
      <c r="U599" s="7"/>
      <c r="V599" s="7"/>
      <c r="W599" s="7"/>
      <c r="X599" s="7"/>
      <c r="Y599" s="7"/>
      <c r="Z599" s="7"/>
    </row>
    <row r="600" spans="1:26" ht="12.75" customHeight="1">
      <c r="A600" s="7"/>
      <c r="B600" s="8"/>
      <c r="C600" s="8"/>
      <c r="D600" s="8"/>
      <c r="E600" s="8"/>
      <c r="F600" s="8"/>
      <c r="G600" s="8"/>
      <c r="H600" s="8"/>
      <c r="I600" s="8"/>
      <c r="J600" s="8"/>
      <c r="K600" s="7"/>
      <c r="L600" s="7"/>
      <c r="M600" s="7"/>
      <c r="N600" s="7"/>
      <c r="O600" s="7"/>
      <c r="P600" s="7"/>
      <c r="Q600" s="7"/>
      <c r="R600" s="7"/>
      <c r="S600" s="7"/>
      <c r="T600" s="7"/>
      <c r="U600" s="7"/>
      <c r="V600" s="7"/>
      <c r="W600" s="7"/>
      <c r="X600" s="7"/>
      <c r="Y600" s="7"/>
      <c r="Z600" s="7"/>
    </row>
    <row r="601" spans="1:26" ht="12.75" customHeight="1">
      <c r="A601" s="7"/>
      <c r="B601" s="8"/>
      <c r="C601" s="8"/>
      <c r="D601" s="8"/>
      <c r="E601" s="8"/>
      <c r="F601" s="8"/>
      <c r="G601" s="8"/>
      <c r="H601" s="8"/>
      <c r="I601" s="8"/>
      <c r="J601" s="8"/>
      <c r="K601" s="7"/>
      <c r="L601" s="7"/>
      <c r="M601" s="7"/>
      <c r="N601" s="7"/>
      <c r="O601" s="7"/>
      <c r="P601" s="7"/>
      <c r="Q601" s="7"/>
      <c r="R601" s="7"/>
      <c r="S601" s="7"/>
      <c r="T601" s="7"/>
      <c r="U601" s="7"/>
      <c r="V601" s="7"/>
      <c r="W601" s="7"/>
      <c r="X601" s="7"/>
      <c r="Y601" s="7"/>
      <c r="Z601" s="7"/>
    </row>
    <row r="602" spans="1:26" ht="12.75" customHeight="1">
      <c r="A602" s="7"/>
      <c r="B602" s="8"/>
      <c r="C602" s="8"/>
      <c r="D602" s="8"/>
      <c r="E602" s="8"/>
      <c r="F602" s="8"/>
      <c r="G602" s="8"/>
      <c r="H602" s="8"/>
      <c r="I602" s="8"/>
      <c r="J602" s="8"/>
      <c r="K602" s="7"/>
      <c r="L602" s="7"/>
      <c r="M602" s="7"/>
      <c r="N602" s="7"/>
      <c r="O602" s="7"/>
      <c r="P602" s="7"/>
      <c r="Q602" s="7"/>
      <c r="R602" s="7"/>
      <c r="S602" s="7"/>
      <c r="T602" s="7"/>
      <c r="U602" s="7"/>
      <c r="V602" s="7"/>
      <c r="W602" s="7"/>
      <c r="X602" s="7"/>
      <c r="Y602" s="7"/>
      <c r="Z602" s="7"/>
    </row>
    <row r="603" spans="1:26" ht="12.75" customHeight="1">
      <c r="A603" s="7"/>
      <c r="B603" s="8"/>
      <c r="C603" s="8"/>
      <c r="D603" s="8"/>
      <c r="E603" s="8"/>
      <c r="F603" s="8"/>
      <c r="G603" s="8"/>
      <c r="H603" s="8"/>
      <c r="I603" s="8"/>
      <c r="J603" s="8"/>
      <c r="K603" s="7"/>
      <c r="L603" s="7"/>
      <c r="M603" s="7"/>
      <c r="N603" s="7"/>
      <c r="O603" s="7"/>
      <c r="P603" s="7"/>
      <c r="Q603" s="7"/>
      <c r="R603" s="7"/>
      <c r="S603" s="7"/>
      <c r="T603" s="7"/>
      <c r="U603" s="7"/>
      <c r="V603" s="7"/>
      <c r="W603" s="7"/>
      <c r="X603" s="7"/>
      <c r="Y603" s="7"/>
      <c r="Z603" s="7"/>
    </row>
    <row r="604" spans="1:26" ht="12.75" customHeight="1">
      <c r="A604" s="7"/>
      <c r="B604" s="8"/>
      <c r="C604" s="8"/>
      <c r="D604" s="8"/>
      <c r="E604" s="8"/>
      <c r="F604" s="8"/>
      <c r="G604" s="8"/>
      <c r="H604" s="8"/>
      <c r="I604" s="8"/>
      <c r="J604" s="8"/>
      <c r="K604" s="7"/>
      <c r="L604" s="7"/>
      <c r="M604" s="7"/>
      <c r="N604" s="7"/>
      <c r="O604" s="7"/>
      <c r="P604" s="7"/>
      <c r="Q604" s="7"/>
      <c r="R604" s="7"/>
      <c r="S604" s="7"/>
      <c r="T604" s="7"/>
      <c r="U604" s="7"/>
      <c r="V604" s="7"/>
      <c r="W604" s="7"/>
      <c r="X604" s="7"/>
      <c r="Y604" s="7"/>
      <c r="Z604" s="7"/>
    </row>
    <row r="605" spans="1:26" ht="12.75" customHeight="1">
      <c r="A605" s="7"/>
      <c r="B605" s="8"/>
      <c r="C605" s="8"/>
      <c r="D605" s="8"/>
      <c r="E605" s="8"/>
      <c r="F605" s="8"/>
      <c r="G605" s="8"/>
      <c r="H605" s="8"/>
      <c r="I605" s="8"/>
      <c r="J605" s="8"/>
      <c r="K605" s="7"/>
      <c r="L605" s="7"/>
      <c r="M605" s="7"/>
      <c r="N605" s="7"/>
      <c r="O605" s="7"/>
      <c r="P605" s="7"/>
      <c r="Q605" s="7"/>
      <c r="R605" s="7"/>
      <c r="S605" s="7"/>
      <c r="T605" s="7"/>
      <c r="U605" s="7"/>
      <c r="V605" s="7"/>
      <c r="W605" s="7"/>
      <c r="X605" s="7"/>
      <c r="Y605" s="7"/>
      <c r="Z605" s="7"/>
    </row>
    <row r="606" spans="1:26" ht="12.75" customHeight="1">
      <c r="A606" s="7"/>
      <c r="B606" s="8"/>
      <c r="C606" s="8"/>
      <c r="D606" s="8"/>
      <c r="E606" s="8"/>
      <c r="F606" s="8"/>
      <c r="G606" s="8"/>
      <c r="H606" s="8"/>
      <c r="I606" s="8"/>
      <c r="J606" s="8"/>
      <c r="K606" s="7"/>
      <c r="L606" s="7"/>
      <c r="M606" s="7"/>
      <c r="N606" s="7"/>
      <c r="O606" s="7"/>
      <c r="P606" s="7"/>
      <c r="Q606" s="7"/>
      <c r="R606" s="7"/>
      <c r="S606" s="7"/>
      <c r="T606" s="7"/>
      <c r="U606" s="7"/>
      <c r="V606" s="7"/>
      <c r="W606" s="7"/>
      <c r="X606" s="7"/>
      <c r="Y606" s="7"/>
      <c r="Z606" s="7"/>
    </row>
    <row r="607" spans="1:26" ht="12.75" customHeight="1">
      <c r="A607" s="7"/>
      <c r="B607" s="8"/>
      <c r="C607" s="8"/>
      <c r="D607" s="8"/>
      <c r="E607" s="8"/>
      <c r="F607" s="8"/>
      <c r="G607" s="8"/>
      <c r="H607" s="8"/>
      <c r="I607" s="8"/>
      <c r="J607" s="8"/>
      <c r="K607" s="7"/>
      <c r="L607" s="7"/>
      <c r="M607" s="7"/>
      <c r="N607" s="7"/>
      <c r="O607" s="7"/>
      <c r="P607" s="7"/>
      <c r="Q607" s="7"/>
      <c r="R607" s="7"/>
      <c r="S607" s="7"/>
      <c r="T607" s="7"/>
      <c r="U607" s="7"/>
      <c r="V607" s="7"/>
      <c r="W607" s="7"/>
      <c r="X607" s="7"/>
      <c r="Y607" s="7"/>
      <c r="Z607" s="7"/>
    </row>
    <row r="608" spans="1:26" ht="12.75" customHeight="1">
      <c r="A608" s="7"/>
      <c r="B608" s="8"/>
      <c r="C608" s="8"/>
      <c r="D608" s="8"/>
      <c r="E608" s="8"/>
      <c r="F608" s="8"/>
      <c r="G608" s="8"/>
      <c r="H608" s="8"/>
      <c r="I608" s="8"/>
      <c r="J608" s="8"/>
      <c r="K608" s="7"/>
      <c r="L608" s="7"/>
      <c r="M608" s="7"/>
      <c r="N608" s="7"/>
      <c r="O608" s="7"/>
      <c r="P608" s="7"/>
      <c r="Q608" s="7"/>
      <c r="R608" s="7"/>
      <c r="S608" s="7"/>
      <c r="T608" s="7"/>
      <c r="U608" s="7"/>
      <c r="V608" s="7"/>
      <c r="W608" s="7"/>
      <c r="X608" s="7"/>
      <c r="Y608" s="7"/>
      <c r="Z608" s="7"/>
    </row>
    <row r="609" spans="1:26" ht="12.75" customHeight="1">
      <c r="A609" s="7"/>
      <c r="B609" s="8"/>
      <c r="C609" s="8"/>
      <c r="D609" s="8"/>
      <c r="E609" s="8"/>
      <c r="F609" s="8"/>
      <c r="G609" s="8"/>
      <c r="H609" s="8"/>
      <c r="I609" s="8"/>
      <c r="J609" s="8"/>
      <c r="K609" s="7"/>
      <c r="L609" s="7"/>
      <c r="M609" s="7"/>
      <c r="N609" s="7"/>
      <c r="O609" s="7"/>
      <c r="P609" s="7"/>
      <c r="Q609" s="7"/>
      <c r="R609" s="7"/>
      <c r="S609" s="7"/>
      <c r="T609" s="7"/>
      <c r="U609" s="7"/>
      <c r="V609" s="7"/>
      <c r="W609" s="7"/>
      <c r="X609" s="7"/>
      <c r="Y609" s="7"/>
      <c r="Z609" s="7"/>
    </row>
    <row r="610" spans="1:26" ht="12.75" customHeight="1">
      <c r="A610" s="7"/>
      <c r="B610" s="8"/>
      <c r="C610" s="8"/>
      <c r="D610" s="8"/>
      <c r="E610" s="8"/>
      <c r="F610" s="8"/>
      <c r="G610" s="8"/>
      <c r="H610" s="8"/>
      <c r="I610" s="8"/>
      <c r="J610" s="8"/>
      <c r="K610" s="7"/>
      <c r="L610" s="7"/>
      <c r="M610" s="7"/>
      <c r="N610" s="7"/>
      <c r="O610" s="7"/>
      <c r="P610" s="7"/>
      <c r="Q610" s="7"/>
      <c r="R610" s="7"/>
      <c r="S610" s="7"/>
      <c r="T610" s="7"/>
      <c r="U610" s="7"/>
      <c r="V610" s="7"/>
      <c r="W610" s="7"/>
      <c r="X610" s="7"/>
      <c r="Y610" s="7"/>
      <c r="Z610" s="7"/>
    </row>
    <row r="611" spans="1:26" ht="12.75" customHeight="1">
      <c r="A611" s="7"/>
      <c r="B611" s="8"/>
      <c r="C611" s="8"/>
      <c r="D611" s="8"/>
      <c r="E611" s="8"/>
      <c r="F611" s="8"/>
      <c r="G611" s="8"/>
      <c r="H611" s="8"/>
      <c r="I611" s="8"/>
      <c r="J611" s="8"/>
      <c r="K611" s="7"/>
      <c r="L611" s="7"/>
      <c r="M611" s="7"/>
      <c r="N611" s="7"/>
      <c r="O611" s="7"/>
      <c r="P611" s="7"/>
      <c r="Q611" s="7"/>
      <c r="R611" s="7"/>
      <c r="S611" s="7"/>
      <c r="T611" s="7"/>
      <c r="U611" s="7"/>
      <c r="V611" s="7"/>
      <c r="W611" s="7"/>
      <c r="X611" s="7"/>
      <c r="Y611" s="7"/>
      <c r="Z611" s="7"/>
    </row>
    <row r="612" spans="1:26" ht="12.75" customHeight="1">
      <c r="A612" s="7"/>
      <c r="B612" s="8"/>
      <c r="C612" s="8"/>
      <c r="D612" s="8"/>
      <c r="E612" s="8"/>
      <c r="F612" s="8"/>
      <c r="G612" s="8"/>
      <c r="H612" s="8"/>
      <c r="I612" s="8"/>
      <c r="J612" s="8"/>
      <c r="K612" s="7"/>
      <c r="L612" s="7"/>
      <c r="M612" s="7"/>
      <c r="N612" s="7"/>
      <c r="O612" s="7"/>
      <c r="P612" s="7"/>
      <c r="Q612" s="7"/>
      <c r="R612" s="7"/>
      <c r="S612" s="7"/>
      <c r="T612" s="7"/>
      <c r="U612" s="7"/>
      <c r="V612" s="7"/>
      <c r="W612" s="7"/>
      <c r="X612" s="7"/>
      <c r="Y612" s="7"/>
      <c r="Z612" s="7"/>
    </row>
    <row r="613" spans="1:26" ht="12.75" customHeight="1">
      <c r="A613" s="7"/>
      <c r="B613" s="8"/>
      <c r="C613" s="8"/>
      <c r="D613" s="8"/>
      <c r="E613" s="8"/>
      <c r="F613" s="8"/>
      <c r="G613" s="8"/>
      <c r="H613" s="8"/>
      <c r="I613" s="8"/>
      <c r="J613" s="8"/>
      <c r="K613" s="7"/>
      <c r="L613" s="7"/>
      <c r="M613" s="7"/>
      <c r="N613" s="7"/>
      <c r="O613" s="7"/>
      <c r="P613" s="7"/>
      <c r="Q613" s="7"/>
      <c r="R613" s="7"/>
      <c r="S613" s="7"/>
      <c r="T613" s="7"/>
      <c r="U613" s="7"/>
      <c r="V613" s="7"/>
      <c r="W613" s="7"/>
      <c r="X613" s="7"/>
      <c r="Y613" s="7"/>
      <c r="Z613" s="7"/>
    </row>
    <row r="614" spans="1:26" ht="12.75" customHeight="1">
      <c r="A614" s="7"/>
      <c r="B614" s="8"/>
      <c r="C614" s="8"/>
      <c r="D614" s="8"/>
      <c r="E614" s="8"/>
      <c r="F614" s="8"/>
      <c r="G614" s="8"/>
      <c r="H614" s="8"/>
      <c r="I614" s="8"/>
      <c r="J614" s="8"/>
      <c r="K614" s="7"/>
      <c r="L614" s="7"/>
      <c r="M614" s="7"/>
      <c r="N614" s="7"/>
      <c r="O614" s="7"/>
      <c r="P614" s="7"/>
      <c r="Q614" s="7"/>
      <c r="R614" s="7"/>
      <c r="S614" s="7"/>
      <c r="T614" s="7"/>
      <c r="U614" s="7"/>
      <c r="V614" s="7"/>
      <c r="W614" s="7"/>
      <c r="X614" s="7"/>
      <c r="Y614" s="7"/>
      <c r="Z614" s="7"/>
    </row>
    <row r="615" spans="1:26" ht="12.75" customHeight="1">
      <c r="A615" s="7"/>
      <c r="B615" s="8"/>
      <c r="C615" s="8"/>
      <c r="D615" s="8"/>
      <c r="E615" s="8"/>
      <c r="F615" s="8"/>
      <c r="G615" s="8"/>
      <c r="H615" s="8"/>
      <c r="I615" s="8"/>
      <c r="J615" s="8"/>
      <c r="K615" s="7"/>
      <c r="L615" s="7"/>
      <c r="M615" s="7"/>
      <c r="N615" s="7"/>
      <c r="O615" s="7"/>
      <c r="P615" s="7"/>
      <c r="Q615" s="7"/>
      <c r="R615" s="7"/>
      <c r="S615" s="7"/>
      <c r="T615" s="7"/>
      <c r="U615" s="7"/>
      <c r="V615" s="7"/>
      <c r="W615" s="7"/>
      <c r="X615" s="7"/>
      <c r="Y615" s="7"/>
      <c r="Z615" s="7"/>
    </row>
    <row r="616" spans="1:26" ht="12.75" customHeight="1">
      <c r="A616" s="7"/>
      <c r="B616" s="8"/>
      <c r="C616" s="8"/>
      <c r="D616" s="8"/>
      <c r="E616" s="8"/>
      <c r="F616" s="8"/>
      <c r="G616" s="8"/>
      <c r="H616" s="8"/>
      <c r="I616" s="8"/>
      <c r="J616" s="8"/>
      <c r="K616" s="7"/>
      <c r="L616" s="7"/>
      <c r="M616" s="7"/>
      <c r="N616" s="7"/>
      <c r="O616" s="7"/>
      <c r="P616" s="7"/>
      <c r="Q616" s="7"/>
      <c r="R616" s="7"/>
      <c r="S616" s="7"/>
      <c r="T616" s="7"/>
      <c r="U616" s="7"/>
      <c r="V616" s="7"/>
      <c r="W616" s="7"/>
      <c r="X616" s="7"/>
      <c r="Y616" s="7"/>
      <c r="Z616" s="7"/>
    </row>
    <row r="617" spans="1:26" ht="12.75" customHeight="1">
      <c r="A617" s="7"/>
      <c r="B617" s="8"/>
      <c r="C617" s="8"/>
      <c r="D617" s="8"/>
      <c r="E617" s="8"/>
      <c r="F617" s="8"/>
      <c r="G617" s="8"/>
      <c r="H617" s="8"/>
      <c r="I617" s="8"/>
      <c r="J617" s="8"/>
      <c r="K617" s="7"/>
      <c r="L617" s="7"/>
      <c r="M617" s="7"/>
      <c r="N617" s="7"/>
      <c r="O617" s="7"/>
      <c r="P617" s="7"/>
      <c r="Q617" s="7"/>
      <c r="R617" s="7"/>
      <c r="S617" s="7"/>
      <c r="T617" s="7"/>
      <c r="U617" s="7"/>
      <c r="V617" s="7"/>
      <c r="W617" s="7"/>
      <c r="X617" s="7"/>
      <c r="Y617" s="7"/>
      <c r="Z617" s="7"/>
    </row>
    <row r="618" spans="1:26" ht="12.75" customHeight="1">
      <c r="A618" s="7"/>
      <c r="B618" s="8"/>
      <c r="C618" s="8"/>
      <c r="D618" s="8"/>
      <c r="E618" s="8"/>
      <c r="F618" s="8"/>
      <c r="G618" s="8"/>
      <c r="H618" s="8"/>
      <c r="I618" s="8"/>
      <c r="J618" s="8"/>
      <c r="K618" s="7"/>
      <c r="L618" s="7"/>
      <c r="M618" s="7"/>
      <c r="N618" s="7"/>
      <c r="O618" s="7"/>
      <c r="P618" s="7"/>
      <c r="Q618" s="7"/>
      <c r="R618" s="7"/>
      <c r="S618" s="7"/>
      <c r="T618" s="7"/>
      <c r="U618" s="7"/>
      <c r="V618" s="7"/>
      <c r="W618" s="7"/>
      <c r="X618" s="7"/>
      <c r="Y618" s="7"/>
      <c r="Z618" s="7"/>
    </row>
    <row r="619" spans="1:26" ht="12.75" customHeight="1">
      <c r="A619" s="7"/>
      <c r="B619" s="8"/>
      <c r="C619" s="8"/>
      <c r="D619" s="8"/>
      <c r="E619" s="8"/>
      <c r="F619" s="8"/>
      <c r="G619" s="8"/>
      <c r="H619" s="8"/>
      <c r="I619" s="8"/>
      <c r="J619" s="8"/>
      <c r="K619" s="7"/>
      <c r="L619" s="7"/>
      <c r="M619" s="7"/>
      <c r="N619" s="7"/>
      <c r="O619" s="7"/>
      <c r="P619" s="7"/>
      <c r="Q619" s="7"/>
      <c r="R619" s="7"/>
      <c r="S619" s="7"/>
      <c r="T619" s="7"/>
      <c r="U619" s="7"/>
      <c r="V619" s="7"/>
      <c r="W619" s="7"/>
      <c r="X619" s="7"/>
      <c r="Y619" s="7"/>
      <c r="Z619" s="7"/>
    </row>
    <row r="620" spans="1:26" ht="12.75" customHeight="1">
      <c r="A620" s="7"/>
      <c r="B620" s="8"/>
      <c r="C620" s="8"/>
      <c r="D620" s="8"/>
      <c r="E620" s="8"/>
      <c r="F620" s="8"/>
      <c r="G620" s="8"/>
      <c r="H620" s="8"/>
      <c r="I620" s="8"/>
      <c r="J620" s="8"/>
      <c r="K620" s="7"/>
      <c r="L620" s="7"/>
      <c r="M620" s="7"/>
      <c r="N620" s="7"/>
      <c r="O620" s="7"/>
      <c r="P620" s="7"/>
      <c r="Q620" s="7"/>
      <c r="R620" s="7"/>
      <c r="S620" s="7"/>
      <c r="T620" s="7"/>
      <c r="U620" s="7"/>
      <c r="V620" s="7"/>
      <c r="W620" s="7"/>
      <c r="X620" s="7"/>
      <c r="Y620" s="7"/>
      <c r="Z620" s="7"/>
    </row>
    <row r="621" spans="1:26" ht="12.75" customHeight="1">
      <c r="A621" s="7"/>
      <c r="B621" s="8"/>
      <c r="C621" s="8"/>
      <c r="D621" s="8"/>
      <c r="E621" s="8"/>
      <c r="F621" s="8"/>
      <c r="G621" s="8"/>
      <c r="H621" s="8"/>
      <c r="I621" s="8"/>
      <c r="J621" s="8"/>
      <c r="K621" s="7"/>
      <c r="L621" s="7"/>
      <c r="M621" s="7"/>
      <c r="N621" s="7"/>
      <c r="O621" s="7"/>
      <c r="P621" s="7"/>
      <c r="Q621" s="7"/>
      <c r="R621" s="7"/>
      <c r="S621" s="7"/>
      <c r="T621" s="7"/>
      <c r="U621" s="7"/>
      <c r="V621" s="7"/>
      <c r="W621" s="7"/>
      <c r="X621" s="7"/>
      <c r="Y621" s="7"/>
      <c r="Z621" s="7"/>
    </row>
    <row r="622" spans="1:26" ht="12.75" customHeight="1">
      <c r="A622" s="7"/>
      <c r="B622" s="8"/>
      <c r="C622" s="8"/>
      <c r="D622" s="8"/>
      <c r="E622" s="8"/>
      <c r="F622" s="8"/>
      <c r="G622" s="8"/>
      <c r="H622" s="8"/>
      <c r="I622" s="8"/>
      <c r="J622" s="8"/>
      <c r="K622" s="7"/>
      <c r="L622" s="7"/>
      <c r="M622" s="7"/>
      <c r="N622" s="7"/>
      <c r="O622" s="7"/>
      <c r="P622" s="7"/>
      <c r="Q622" s="7"/>
      <c r="R622" s="7"/>
      <c r="S622" s="7"/>
      <c r="T622" s="7"/>
      <c r="U622" s="7"/>
      <c r="V622" s="7"/>
      <c r="W622" s="7"/>
      <c r="X622" s="7"/>
      <c r="Y622" s="7"/>
      <c r="Z622" s="7"/>
    </row>
    <row r="623" spans="1:26" ht="12.75" customHeight="1">
      <c r="A623" s="7"/>
      <c r="B623" s="8"/>
      <c r="C623" s="8"/>
      <c r="D623" s="8"/>
      <c r="E623" s="8"/>
      <c r="F623" s="8"/>
      <c r="G623" s="8"/>
      <c r="H623" s="8"/>
      <c r="I623" s="8"/>
      <c r="J623" s="8"/>
      <c r="K623" s="7"/>
      <c r="L623" s="7"/>
      <c r="M623" s="7"/>
      <c r="N623" s="7"/>
      <c r="O623" s="7"/>
      <c r="P623" s="7"/>
      <c r="Q623" s="7"/>
      <c r="R623" s="7"/>
      <c r="S623" s="7"/>
      <c r="T623" s="7"/>
      <c r="U623" s="7"/>
      <c r="V623" s="7"/>
      <c r="W623" s="7"/>
      <c r="X623" s="7"/>
      <c r="Y623" s="7"/>
      <c r="Z623" s="7"/>
    </row>
    <row r="624" spans="1:26" ht="12.75" customHeight="1">
      <c r="A624" s="7"/>
      <c r="B624" s="8"/>
      <c r="C624" s="8"/>
      <c r="D624" s="8"/>
      <c r="E624" s="8"/>
      <c r="F624" s="8"/>
      <c r="G624" s="8"/>
      <c r="H624" s="8"/>
      <c r="I624" s="8"/>
      <c r="J624" s="8"/>
      <c r="K624" s="7"/>
      <c r="L624" s="7"/>
      <c r="M624" s="7"/>
      <c r="N624" s="7"/>
      <c r="O624" s="7"/>
      <c r="P624" s="7"/>
      <c r="Q624" s="7"/>
      <c r="R624" s="7"/>
      <c r="S624" s="7"/>
      <c r="T624" s="7"/>
      <c r="U624" s="7"/>
      <c r="V624" s="7"/>
      <c r="W624" s="7"/>
      <c r="X624" s="7"/>
      <c r="Y624" s="7"/>
      <c r="Z624" s="7"/>
    </row>
    <row r="625" spans="1:26" ht="12.75" customHeight="1">
      <c r="A625" s="7"/>
      <c r="B625" s="8"/>
      <c r="C625" s="8"/>
      <c r="D625" s="8"/>
      <c r="E625" s="8"/>
      <c r="F625" s="8"/>
      <c r="G625" s="8"/>
      <c r="H625" s="8"/>
      <c r="I625" s="8"/>
      <c r="J625" s="8"/>
      <c r="K625" s="7"/>
      <c r="L625" s="7"/>
      <c r="M625" s="7"/>
      <c r="N625" s="7"/>
      <c r="O625" s="7"/>
      <c r="P625" s="7"/>
      <c r="Q625" s="7"/>
      <c r="R625" s="7"/>
      <c r="S625" s="7"/>
      <c r="T625" s="7"/>
      <c r="U625" s="7"/>
      <c r="V625" s="7"/>
      <c r="W625" s="7"/>
      <c r="X625" s="7"/>
      <c r="Y625" s="7"/>
      <c r="Z625" s="7"/>
    </row>
    <row r="626" spans="1:26" ht="12.75" customHeight="1">
      <c r="A626" s="7"/>
      <c r="B626" s="8"/>
      <c r="C626" s="8"/>
      <c r="D626" s="8"/>
      <c r="E626" s="8"/>
      <c r="F626" s="8"/>
      <c r="G626" s="8"/>
      <c r="H626" s="8"/>
      <c r="I626" s="8"/>
      <c r="J626" s="8"/>
      <c r="K626" s="7"/>
      <c r="L626" s="7"/>
      <c r="M626" s="7"/>
      <c r="N626" s="7"/>
      <c r="O626" s="7"/>
      <c r="P626" s="7"/>
      <c r="Q626" s="7"/>
      <c r="R626" s="7"/>
      <c r="S626" s="7"/>
      <c r="T626" s="7"/>
      <c r="U626" s="7"/>
      <c r="V626" s="7"/>
      <c r="W626" s="7"/>
      <c r="X626" s="7"/>
      <c r="Y626" s="7"/>
      <c r="Z626" s="7"/>
    </row>
    <row r="627" spans="1:26" ht="12.75" customHeight="1">
      <c r="A627" s="7"/>
      <c r="B627" s="8"/>
      <c r="C627" s="8"/>
      <c r="D627" s="8"/>
      <c r="E627" s="8"/>
      <c r="F627" s="8"/>
      <c r="G627" s="8"/>
      <c r="H627" s="8"/>
      <c r="I627" s="8"/>
      <c r="J627" s="8"/>
      <c r="K627" s="7"/>
      <c r="L627" s="7"/>
      <c r="M627" s="7"/>
      <c r="N627" s="7"/>
      <c r="O627" s="7"/>
      <c r="P627" s="7"/>
      <c r="Q627" s="7"/>
      <c r="R627" s="7"/>
      <c r="S627" s="7"/>
      <c r="T627" s="7"/>
      <c r="U627" s="7"/>
      <c r="V627" s="7"/>
      <c r="W627" s="7"/>
      <c r="X627" s="7"/>
      <c r="Y627" s="7"/>
      <c r="Z627" s="7"/>
    </row>
    <row r="628" spans="1:26" ht="12.75" customHeight="1">
      <c r="A628" s="7"/>
      <c r="B628" s="8"/>
      <c r="C628" s="8"/>
      <c r="D628" s="8"/>
      <c r="E628" s="8"/>
      <c r="F628" s="8"/>
      <c r="G628" s="8"/>
      <c r="H628" s="8"/>
      <c r="I628" s="8"/>
      <c r="J628" s="8"/>
      <c r="K628" s="7"/>
      <c r="L628" s="7"/>
      <c r="M628" s="7"/>
      <c r="N628" s="7"/>
      <c r="O628" s="7"/>
      <c r="P628" s="7"/>
      <c r="Q628" s="7"/>
      <c r="R628" s="7"/>
      <c r="S628" s="7"/>
      <c r="T628" s="7"/>
      <c r="U628" s="7"/>
      <c r="V628" s="7"/>
      <c r="W628" s="7"/>
      <c r="X628" s="7"/>
      <c r="Y628" s="7"/>
      <c r="Z628" s="7"/>
    </row>
    <row r="629" spans="1:26" ht="12.75" customHeight="1">
      <c r="A629" s="7"/>
      <c r="B629" s="8"/>
      <c r="C629" s="8"/>
      <c r="D629" s="8"/>
      <c r="E629" s="8"/>
      <c r="F629" s="8"/>
      <c r="G629" s="8"/>
      <c r="H629" s="8"/>
      <c r="I629" s="8"/>
      <c r="J629" s="8"/>
      <c r="K629" s="7"/>
      <c r="L629" s="7"/>
      <c r="M629" s="7"/>
      <c r="N629" s="7"/>
      <c r="O629" s="7"/>
      <c r="P629" s="7"/>
      <c r="Q629" s="7"/>
      <c r="R629" s="7"/>
      <c r="S629" s="7"/>
      <c r="T629" s="7"/>
      <c r="U629" s="7"/>
      <c r="V629" s="7"/>
      <c r="W629" s="7"/>
      <c r="X629" s="7"/>
      <c r="Y629" s="7"/>
      <c r="Z629" s="7"/>
    </row>
    <row r="630" spans="1:26" ht="12.75" customHeight="1">
      <c r="A630" s="7"/>
      <c r="B630" s="8"/>
      <c r="C630" s="8"/>
      <c r="D630" s="8"/>
      <c r="E630" s="8"/>
      <c r="F630" s="8"/>
      <c r="G630" s="8"/>
      <c r="H630" s="8"/>
      <c r="I630" s="8"/>
      <c r="J630" s="8"/>
      <c r="K630" s="7"/>
      <c r="L630" s="7"/>
      <c r="M630" s="7"/>
      <c r="N630" s="7"/>
      <c r="O630" s="7"/>
      <c r="P630" s="7"/>
      <c r="Q630" s="7"/>
      <c r="R630" s="7"/>
      <c r="S630" s="7"/>
      <c r="T630" s="7"/>
      <c r="U630" s="7"/>
      <c r="V630" s="7"/>
      <c r="W630" s="7"/>
      <c r="X630" s="7"/>
      <c r="Y630" s="7"/>
      <c r="Z630" s="7"/>
    </row>
    <row r="631" spans="1:26" ht="12.75" customHeight="1">
      <c r="A631" s="7"/>
      <c r="B631" s="8"/>
      <c r="C631" s="8"/>
      <c r="D631" s="8"/>
      <c r="E631" s="8"/>
      <c r="F631" s="8"/>
      <c r="G631" s="8"/>
      <c r="H631" s="8"/>
      <c r="I631" s="8"/>
      <c r="J631" s="8"/>
      <c r="K631" s="7"/>
      <c r="L631" s="7"/>
      <c r="M631" s="7"/>
      <c r="N631" s="7"/>
      <c r="O631" s="7"/>
      <c r="P631" s="7"/>
      <c r="Q631" s="7"/>
      <c r="R631" s="7"/>
      <c r="S631" s="7"/>
      <c r="T631" s="7"/>
      <c r="U631" s="7"/>
      <c r="V631" s="7"/>
      <c r="W631" s="7"/>
      <c r="X631" s="7"/>
      <c r="Y631" s="7"/>
      <c r="Z631" s="7"/>
    </row>
    <row r="632" spans="1:26" ht="12.75" customHeight="1">
      <c r="A632" s="7"/>
      <c r="B632" s="8"/>
      <c r="C632" s="8"/>
      <c r="D632" s="8"/>
      <c r="E632" s="8"/>
      <c r="F632" s="8"/>
      <c r="G632" s="8"/>
      <c r="H632" s="8"/>
      <c r="I632" s="8"/>
      <c r="J632" s="8"/>
      <c r="K632" s="7"/>
      <c r="L632" s="7"/>
      <c r="M632" s="7"/>
      <c r="N632" s="7"/>
      <c r="O632" s="7"/>
      <c r="P632" s="7"/>
      <c r="Q632" s="7"/>
      <c r="R632" s="7"/>
      <c r="S632" s="7"/>
      <c r="T632" s="7"/>
      <c r="U632" s="7"/>
      <c r="V632" s="7"/>
      <c r="W632" s="7"/>
      <c r="X632" s="7"/>
      <c r="Y632" s="7"/>
      <c r="Z632" s="7"/>
    </row>
    <row r="633" spans="1:26" ht="12.75" customHeight="1">
      <c r="A633" s="7"/>
      <c r="B633" s="8"/>
      <c r="C633" s="8"/>
      <c r="D633" s="8"/>
      <c r="E633" s="8"/>
      <c r="F633" s="8"/>
      <c r="G633" s="8"/>
      <c r="H633" s="8"/>
      <c r="I633" s="8"/>
      <c r="J633" s="8"/>
      <c r="K633" s="7"/>
      <c r="L633" s="7"/>
      <c r="M633" s="7"/>
      <c r="N633" s="7"/>
      <c r="O633" s="7"/>
      <c r="P633" s="7"/>
      <c r="Q633" s="7"/>
      <c r="R633" s="7"/>
      <c r="S633" s="7"/>
      <c r="T633" s="7"/>
      <c r="U633" s="7"/>
      <c r="V633" s="7"/>
      <c r="W633" s="7"/>
      <c r="X633" s="7"/>
      <c r="Y633" s="7"/>
      <c r="Z633" s="7"/>
    </row>
    <row r="634" spans="1:26" ht="12.75" customHeight="1">
      <c r="A634" s="7"/>
      <c r="B634" s="8"/>
      <c r="C634" s="8"/>
      <c r="D634" s="8"/>
      <c r="E634" s="8"/>
      <c r="F634" s="8"/>
      <c r="G634" s="8"/>
      <c r="H634" s="8"/>
      <c r="I634" s="8"/>
      <c r="J634" s="8"/>
      <c r="K634" s="7"/>
      <c r="L634" s="7"/>
      <c r="M634" s="7"/>
      <c r="N634" s="7"/>
      <c r="O634" s="7"/>
      <c r="P634" s="7"/>
      <c r="Q634" s="7"/>
      <c r="R634" s="7"/>
      <c r="S634" s="7"/>
      <c r="T634" s="7"/>
      <c r="U634" s="7"/>
      <c r="V634" s="7"/>
      <c r="W634" s="7"/>
      <c r="X634" s="7"/>
      <c r="Y634" s="7"/>
      <c r="Z634" s="7"/>
    </row>
    <row r="635" spans="1:26" ht="12.75" customHeight="1">
      <c r="A635" s="7"/>
      <c r="B635" s="8"/>
      <c r="C635" s="8"/>
      <c r="D635" s="8"/>
      <c r="E635" s="8"/>
      <c r="F635" s="8"/>
      <c r="G635" s="8"/>
      <c r="H635" s="8"/>
      <c r="I635" s="8"/>
      <c r="J635" s="8"/>
      <c r="K635" s="7"/>
      <c r="L635" s="7"/>
      <c r="M635" s="7"/>
      <c r="N635" s="7"/>
      <c r="O635" s="7"/>
      <c r="P635" s="7"/>
      <c r="Q635" s="7"/>
      <c r="R635" s="7"/>
      <c r="S635" s="7"/>
      <c r="T635" s="7"/>
      <c r="U635" s="7"/>
      <c r="V635" s="7"/>
      <c r="W635" s="7"/>
      <c r="X635" s="7"/>
      <c r="Y635" s="7"/>
      <c r="Z635" s="7"/>
    </row>
    <row r="636" spans="1:26" ht="12.75" customHeight="1">
      <c r="A636" s="7"/>
      <c r="B636" s="8"/>
      <c r="C636" s="8"/>
      <c r="D636" s="8"/>
      <c r="E636" s="8"/>
      <c r="F636" s="8"/>
      <c r="G636" s="8"/>
      <c r="H636" s="8"/>
      <c r="I636" s="8"/>
      <c r="J636" s="8"/>
      <c r="K636" s="7"/>
      <c r="L636" s="7"/>
      <c r="M636" s="7"/>
      <c r="N636" s="7"/>
      <c r="O636" s="7"/>
      <c r="P636" s="7"/>
      <c r="Q636" s="7"/>
      <c r="R636" s="7"/>
      <c r="S636" s="7"/>
      <c r="T636" s="7"/>
      <c r="U636" s="7"/>
      <c r="V636" s="7"/>
      <c r="W636" s="7"/>
      <c r="X636" s="7"/>
      <c r="Y636" s="7"/>
      <c r="Z636" s="7"/>
    </row>
    <row r="637" spans="1:26" ht="12.75" customHeight="1">
      <c r="A637" s="7"/>
      <c r="B637" s="8"/>
      <c r="C637" s="8"/>
      <c r="D637" s="8"/>
      <c r="E637" s="8"/>
      <c r="F637" s="8"/>
      <c r="G637" s="8"/>
      <c r="H637" s="8"/>
      <c r="I637" s="8"/>
      <c r="J637" s="8"/>
      <c r="K637" s="7"/>
      <c r="L637" s="7"/>
      <c r="M637" s="7"/>
      <c r="N637" s="7"/>
      <c r="O637" s="7"/>
      <c r="P637" s="7"/>
      <c r="Q637" s="7"/>
      <c r="R637" s="7"/>
      <c r="S637" s="7"/>
      <c r="T637" s="7"/>
      <c r="U637" s="7"/>
      <c r="V637" s="7"/>
      <c r="W637" s="7"/>
      <c r="X637" s="7"/>
      <c r="Y637" s="7"/>
      <c r="Z637" s="7"/>
    </row>
    <row r="638" spans="1:26" ht="12.75" customHeight="1">
      <c r="A638" s="7"/>
      <c r="B638" s="8"/>
      <c r="C638" s="8"/>
      <c r="D638" s="8"/>
      <c r="E638" s="8"/>
      <c r="F638" s="8"/>
      <c r="G638" s="8"/>
      <c r="H638" s="8"/>
      <c r="I638" s="8"/>
      <c r="J638" s="8"/>
      <c r="K638" s="7"/>
      <c r="L638" s="7"/>
      <c r="M638" s="7"/>
      <c r="N638" s="7"/>
      <c r="O638" s="7"/>
      <c r="P638" s="7"/>
      <c r="Q638" s="7"/>
      <c r="R638" s="7"/>
      <c r="S638" s="7"/>
      <c r="T638" s="7"/>
      <c r="U638" s="7"/>
      <c r="V638" s="7"/>
      <c r="W638" s="7"/>
      <c r="X638" s="7"/>
      <c r="Y638" s="7"/>
      <c r="Z638" s="7"/>
    </row>
    <row r="639" spans="1:26" ht="12.75" customHeight="1">
      <c r="A639" s="7"/>
      <c r="B639" s="8"/>
      <c r="C639" s="8"/>
      <c r="D639" s="8"/>
      <c r="E639" s="8"/>
      <c r="F639" s="8"/>
      <c r="G639" s="8"/>
      <c r="H639" s="8"/>
      <c r="I639" s="8"/>
      <c r="J639" s="8"/>
      <c r="K639" s="7"/>
      <c r="L639" s="7"/>
      <c r="M639" s="7"/>
      <c r="N639" s="7"/>
      <c r="O639" s="7"/>
      <c r="P639" s="7"/>
      <c r="Q639" s="7"/>
      <c r="R639" s="7"/>
      <c r="S639" s="7"/>
      <c r="T639" s="7"/>
      <c r="U639" s="7"/>
      <c r="V639" s="7"/>
      <c r="W639" s="7"/>
      <c r="X639" s="7"/>
      <c r="Y639" s="7"/>
      <c r="Z639" s="7"/>
    </row>
    <row r="640" spans="1:26" ht="12.75" customHeight="1">
      <c r="A640" s="7"/>
      <c r="B640" s="8"/>
      <c r="C640" s="8"/>
      <c r="D640" s="8"/>
      <c r="E640" s="8"/>
      <c r="F640" s="8"/>
      <c r="G640" s="8"/>
      <c r="H640" s="8"/>
      <c r="I640" s="8"/>
      <c r="J640" s="8"/>
      <c r="K640" s="7"/>
      <c r="L640" s="7"/>
      <c r="M640" s="7"/>
      <c r="N640" s="7"/>
      <c r="O640" s="7"/>
      <c r="P640" s="7"/>
      <c r="Q640" s="7"/>
      <c r="R640" s="7"/>
      <c r="S640" s="7"/>
      <c r="T640" s="7"/>
      <c r="U640" s="7"/>
      <c r="V640" s="7"/>
      <c r="W640" s="7"/>
      <c r="X640" s="7"/>
      <c r="Y640" s="7"/>
      <c r="Z640" s="7"/>
    </row>
    <row r="641" spans="1:26" ht="12.75" customHeight="1">
      <c r="A641" s="7"/>
      <c r="B641" s="8"/>
      <c r="C641" s="8"/>
      <c r="D641" s="8"/>
      <c r="E641" s="8"/>
      <c r="F641" s="8"/>
      <c r="G641" s="8"/>
      <c r="H641" s="8"/>
      <c r="I641" s="8"/>
      <c r="J641" s="8"/>
      <c r="K641" s="7"/>
      <c r="L641" s="7"/>
      <c r="M641" s="7"/>
      <c r="N641" s="7"/>
      <c r="O641" s="7"/>
      <c r="P641" s="7"/>
      <c r="Q641" s="7"/>
      <c r="R641" s="7"/>
      <c r="S641" s="7"/>
      <c r="T641" s="7"/>
      <c r="U641" s="7"/>
      <c r="V641" s="7"/>
      <c r="W641" s="7"/>
      <c r="X641" s="7"/>
      <c r="Y641" s="7"/>
      <c r="Z641" s="7"/>
    </row>
    <row r="642" spans="1:26" ht="12.75" customHeight="1">
      <c r="A642" s="7"/>
      <c r="B642" s="8"/>
      <c r="C642" s="8"/>
      <c r="D642" s="8"/>
      <c r="E642" s="8"/>
      <c r="F642" s="8"/>
      <c r="G642" s="8"/>
      <c r="H642" s="8"/>
      <c r="I642" s="8"/>
      <c r="J642" s="8"/>
      <c r="K642" s="7"/>
      <c r="L642" s="7"/>
      <c r="M642" s="7"/>
      <c r="N642" s="7"/>
      <c r="O642" s="7"/>
      <c r="P642" s="7"/>
      <c r="Q642" s="7"/>
      <c r="R642" s="7"/>
      <c r="S642" s="7"/>
      <c r="T642" s="7"/>
      <c r="U642" s="7"/>
      <c r="V642" s="7"/>
      <c r="W642" s="7"/>
      <c r="X642" s="7"/>
      <c r="Y642" s="7"/>
      <c r="Z642" s="7"/>
    </row>
    <row r="643" spans="1:26" ht="12.75" customHeight="1">
      <c r="A643" s="7"/>
      <c r="B643" s="8"/>
      <c r="C643" s="8"/>
      <c r="D643" s="8"/>
      <c r="E643" s="8"/>
      <c r="F643" s="8"/>
      <c r="G643" s="8"/>
      <c r="H643" s="8"/>
      <c r="I643" s="8"/>
      <c r="J643" s="8"/>
      <c r="K643" s="7"/>
      <c r="L643" s="7"/>
      <c r="M643" s="7"/>
      <c r="N643" s="7"/>
      <c r="O643" s="7"/>
      <c r="P643" s="7"/>
      <c r="Q643" s="7"/>
      <c r="R643" s="7"/>
      <c r="S643" s="7"/>
      <c r="T643" s="7"/>
      <c r="U643" s="7"/>
      <c r="V643" s="7"/>
      <c r="W643" s="7"/>
      <c r="X643" s="7"/>
      <c r="Y643" s="7"/>
      <c r="Z643" s="7"/>
    </row>
    <row r="644" spans="1:26" ht="12.75" customHeight="1">
      <c r="A644" s="7"/>
      <c r="B644" s="8"/>
      <c r="C644" s="8"/>
      <c r="D644" s="8"/>
      <c r="E644" s="8"/>
      <c r="F644" s="8"/>
      <c r="G644" s="8"/>
      <c r="H644" s="8"/>
      <c r="I644" s="8"/>
      <c r="J644" s="8"/>
      <c r="K644" s="7"/>
      <c r="L644" s="7"/>
      <c r="M644" s="7"/>
      <c r="N644" s="7"/>
      <c r="O644" s="7"/>
      <c r="P644" s="7"/>
      <c r="Q644" s="7"/>
      <c r="R644" s="7"/>
      <c r="S644" s="7"/>
      <c r="T644" s="7"/>
      <c r="U644" s="7"/>
      <c r="V644" s="7"/>
      <c r="W644" s="7"/>
      <c r="X644" s="7"/>
      <c r="Y644" s="7"/>
      <c r="Z644" s="7"/>
    </row>
    <row r="645" spans="1:26" ht="12.75" customHeight="1">
      <c r="A645" s="7"/>
      <c r="B645" s="8"/>
      <c r="C645" s="8"/>
      <c r="D645" s="8"/>
      <c r="E645" s="8"/>
      <c r="F645" s="8"/>
      <c r="G645" s="8"/>
      <c r="H645" s="8"/>
      <c r="I645" s="8"/>
      <c r="J645" s="8"/>
      <c r="K645" s="7"/>
      <c r="L645" s="7"/>
      <c r="M645" s="7"/>
      <c r="N645" s="7"/>
      <c r="O645" s="7"/>
      <c r="P645" s="7"/>
      <c r="Q645" s="7"/>
      <c r="R645" s="7"/>
      <c r="S645" s="7"/>
      <c r="T645" s="7"/>
      <c r="U645" s="7"/>
      <c r="V645" s="7"/>
      <c r="W645" s="7"/>
      <c r="X645" s="7"/>
      <c r="Y645" s="7"/>
      <c r="Z645" s="7"/>
    </row>
    <row r="646" spans="1:26" ht="12.75" customHeight="1">
      <c r="A646" s="7"/>
      <c r="B646" s="8"/>
      <c r="C646" s="8"/>
      <c r="D646" s="8"/>
      <c r="E646" s="8"/>
      <c r="F646" s="8"/>
      <c r="G646" s="8"/>
      <c r="H646" s="8"/>
      <c r="I646" s="8"/>
      <c r="J646" s="8"/>
      <c r="K646" s="7"/>
      <c r="L646" s="7"/>
      <c r="M646" s="7"/>
      <c r="N646" s="7"/>
      <c r="O646" s="7"/>
      <c r="P646" s="7"/>
      <c r="Q646" s="7"/>
      <c r="R646" s="7"/>
      <c r="S646" s="7"/>
      <c r="T646" s="7"/>
      <c r="U646" s="7"/>
      <c r="V646" s="7"/>
      <c r="W646" s="7"/>
      <c r="X646" s="7"/>
      <c r="Y646" s="7"/>
      <c r="Z646" s="7"/>
    </row>
    <row r="647" spans="1:26" ht="12.75" customHeight="1">
      <c r="A647" s="7"/>
      <c r="B647" s="8"/>
      <c r="C647" s="8"/>
      <c r="D647" s="8"/>
      <c r="E647" s="8"/>
      <c r="F647" s="8"/>
      <c r="G647" s="8"/>
      <c r="H647" s="8"/>
      <c r="I647" s="8"/>
      <c r="J647" s="8"/>
      <c r="K647" s="7"/>
      <c r="L647" s="7"/>
      <c r="M647" s="7"/>
      <c r="N647" s="7"/>
      <c r="O647" s="7"/>
      <c r="P647" s="7"/>
      <c r="Q647" s="7"/>
      <c r="R647" s="7"/>
      <c r="S647" s="7"/>
      <c r="T647" s="7"/>
      <c r="U647" s="7"/>
      <c r="V647" s="7"/>
      <c r="W647" s="7"/>
      <c r="X647" s="7"/>
      <c r="Y647" s="7"/>
      <c r="Z647" s="7"/>
    </row>
    <row r="648" spans="1:26" ht="12.75" customHeight="1">
      <c r="A648" s="7"/>
      <c r="B648" s="8"/>
      <c r="C648" s="8"/>
      <c r="D648" s="8"/>
      <c r="E648" s="8"/>
      <c r="F648" s="8"/>
      <c r="G648" s="8"/>
      <c r="H648" s="8"/>
      <c r="I648" s="8"/>
      <c r="J648" s="8"/>
      <c r="K648" s="7"/>
      <c r="L648" s="7"/>
      <c r="M648" s="7"/>
      <c r="N648" s="7"/>
      <c r="O648" s="7"/>
      <c r="P648" s="7"/>
      <c r="Q648" s="7"/>
      <c r="R648" s="7"/>
      <c r="S648" s="7"/>
      <c r="T648" s="7"/>
      <c r="U648" s="7"/>
      <c r="V648" s="7"/>
      <c r="W648" s="7"/>
      <c r="X648" s="7"/>
      <c r="Y648" s="7"/>
      <c r="Z648" s="7"/>
    </row>
    <row r="649" spans="1:26" ht="12.75" customHeight="1">
      <c r="A649" s="7"/>
      <c r="B649" s="8"/>
      <c r="C649" s="8"/>
      <c r="D649" s="8"/>
      <c r="E649" s="8"/>
      <c r="F649" s="8"/>
      <c r="G649" s="8"/>
      <c r="H649" s="8"/>
      <c r="I649" s="8"/>
      <c r="J649" s="8"/>
      <c r="K649" s="7"/>
      <c r="L649" s="7"/>
      <c r="M649" s="7"/>
      <c r="N649" s="7"/>
      <c r="O649" s="7"/>
      <c r="P649" s="7"/>
      <c r="Q649" s="7"/>
      <c r="R649" s="7"/>
      <c r="S649" s="7"/>
      <c r="T649" s="7"/>
      <c r="U649" s="7"/>
      <c r="V649" s="7"/>
      <c r="W649" s="7"/>
      <c r="X649" s="7"/>
      <c r="Y649" s="7"/>
      <c r="Z649" s="7"/>
    </row>
    <row r="650" spans="1:26" ht="12.75" customHeight="1">
      <c r="A650" s="7"/>
      <c r="B650" s="8"/>
      <c r="C650" s="8"/>
      <c r="D650" s="8"/>
      <c r="E650" s="8"/>
      <c r="F650" s="8"/>
      <c r="G650" s="8"/>
      <c r="H650" s="8"/>
      <c r="I650" s="8"/>
      <c r="J650" s="8"/>
      <c r="K650" s="7"/>
      <c r="L650" s="7"/>
      <c r="M650" s="7"/>
      <c r="N650" s="7"/>
      <c r="O650" s="7"/>
      <c r="P650" s="7"/>
      <c r="Q650" s="7"/>
      <c r="R650" s="7"/>
      <c r="S650" s="7"/>
      <c r="T650" s="7"/>
      <c r="U650" s="7"/>
      <c r="V650" s="7"/>
      <c r="W650" s="7"/>
      <c r="X650" s="7"/>
      <c r="Y650" s="7"/>
      <c r="Z650" s="7"/>
    </row>
    <row r="651" spans="1:26" ht="12.75" customHeight="1">
      <c r="A651" s="7"/>
      <c r="B651" s="8"/>
      <c r="C651" s="8"/>
      <c r="D651" s="8"/>
      <c r="E651" s="8"/>
      <c r="F651" s="8"/>
      <c r="G651" s="8"/>
      <c r="H651" s="8"/>
      <c r="I651" s="8"/>
      <c r="J651" s="8"/>
      <c r="K651" s="7"/>
      <c r="L651" s="7"/>
      <c r="M651" s="7"/>
      <c r="N651" s="7"/>
      <c r="O651" s="7"/>
      <c r="P651" s="7"/>
      <c r="Q651" s="7"/>
      <c r="R651" s="7"/>
      <c r="S651" s="7"/>
      <c r="T651" s="7"/>
      <c r="U651" s="7"/>
      <c r="V651" s="7"/>
      <c r="W651" s="7"/>
      <c r="X651" s="7"/>
      <c r="Y651" s="7"/>
      <c r="Z651" s="7"/>
    </row>
    <row r="652" spans="1:26" ht="12.75" customHeight="1">
      <c r="A652" s="7"/>
      <c r="B652" s="8"/>
      <c r="C652" s="8"/>
      <c r="D652" s="8"/>
      <c r="E652" s="8"/>
      <c r="F652" s="8"/>
      <c r="G652" s="8"/>
      <c r="H652" s="8"/>
      <c r="I652" s="8"/>
      <c r="J652" s="8"/>
      <c r="K652" s="7"/>
      <c r="L652" s="7"/>
      <c r="M652" s="7"/>
      <c r="N652" s="7"/>
      <c r="O652" s="7"/>
      <c r="P652" s="7"/>
      <c r="Q652" s="7"/>
      <c r="R652" s="7"/>
      <c r="S652" s="7"/>
      <c r="T652" s="7"/>
      <c r="U652" s="7"/>
      <c r="V652" s="7"/>
      <c r="W652" s="7"/>
      <c r="X652" s="7"/>
      <c r="Y652" s="7"/>
      <c r="Z652" s="7"/>
    </row>
    <row r="653" spans="1:26" ht="12.75" customHeight="1">
      <c r="A653" s="7"/>
      <c r="B653" s="8"/>
      <c r="C653" s="8"/>
      <c r="D653" s="8"/>
      <c r="E653" s="8"/>
      <c r="F653" s="8"/>
      <c r="G653" s="8"/>
      <c r="H653" s="8"/>
      <c r="I653" s="8"/>
      <c r="J653" s="8"/>
      <c r="K653" s="7"/>
      <c r="L653" s="7"/>
      <c r="M653" s="7"/>
      <c r="N653" s="7"/>
      <c r="O653" s="7"/>
      <c r="P653" s="7"/>
      <c r="Q653" s="7"/>
      <c r="R653" s="7"/>
      <c r="S653" s="7"/>
      <c r="T653" s="7"/>
      <c r="U653" s="7"/>
      <c r="V653" s="7"/>
      <c r="W653" s="7"/>
      <c r="X653" s="7"/>
      <c r="Y653" s="7"/>
      <c r="Z653" s="7"/>
    </row>
    <row r="654" spans="1:26" ht="12.75" customHeight="1">
      <c r="A654" s="7"/>
      <c r="B654" s="8"/>
      <c r="C654" s="8"/>
      <c r="D654" s="8"/>
      <c r="E654" s="8"/>
      <c r="F654" s="8"/>
      <c r="G654" s="8"/>
      <c r="H654" s="8"/>
      <c r="I654" s="8"/>
      <c r="J654" s="8"/>
      <c r="K654" s="7"/>
      <c r="L654" s="7"/>
      <c r="M654" s="7"/>
      <c r="N654" s="7"/>
      <c r="O654" s="7"/>
      <c r="P654" s="7"/>
      <c r="Q654" s="7"/>
      <c r="R654" s="7"/>
      <c r="S654" s="7"/>
      <c r="T654" s="7"/>
      <c r="U654" s="7"/>
      <c r="V654" s="7"/>
      <c r="W654" s="7"/>
      <c r="X654" s="7"/>
      <c r="Y654" s="7"/>
      <c r="Z654" s="7"/>
    </row>
    <row r="655" spans="1:26" ht="12.75" customHeight="1">
      <c r="A655" s="7"/>
      <c r="B655" s="8"/>
      <c r="C655" s="8"/>
      <c r="D655" s="8"/>
      <c r="E655" s="8"/>
      <c r="F655" s="8"/>
      <c r="G655" s="8"/>
      <c r="H655" s="8"/>
      <c r="I655" s="8"/>
      <c r="J655" s="8"/>
      <c r="K655" s="7"/>
      <c r="L655" s="7"/>
      <c r="M655" s="7"/>
      <c r="N655" s="7"/>
      <c r="O655" s="7"/>
      <c r="P655" s="7"/>
      <c r="Q655" s="7"/>
      <c r="R655" s="7"/>
      <c r="S655" s="7"/>
      <c r="T655" s="7"/>
      <c r="U655" s="7"/>
      <c r="V655" s="7"/>
      <c r="W655" s="7"/>
      <c r="X655" s="7"/>
      <c r="Y655" s="7"/>
      <c r="Z655" s="7"/>
    </row>
    <row r="656" spans="1:26" ht="12.75" customHeight="1">
      <c r="A656" s="7"/>
      <c r="B656" s="8"/>
      <c r="C656" s="8"/>
      <c r="D656" s="8"/>
      <c r="E656" s="8"/>
      <c r="F656" s="8"/>
      <c r="G656" s="8"/>
      <c r="H656" s="8"/>
      <c r="I656" s="8"/>
      <c r="J656" s="8"/>
      <c r="K656" s="7"/>
      <c r="L656" s="7"/>
      <c r="M656" s="7"/>
      <c r="N656" s="7"/>
      <c r="O656" s="7"/>
      <c r="P656" s="7"/>
      <c r="Q656" s="7"/>
      <c r="R656" s="7"/>
      <c r="S656" s="7"/>
      <c r="T656" s="7"/>
      <c r="U656" s="7"/>
      <c r="V656" s="7"/>
      <c r="W656" s="7"/>
      <c r="X656" s="7"/>
      <c r="Y656" s="7"/>
      <c r="Z656" s="7"/>
    </row>
    <row r="657" spans="1:26" ht="12.75" customHeight="1">
      <c r="A657" s="7"/>
      <c r="B657" s="8"/>
      <c r="C657" s="8"/>
      <c r="D657" s="8"/>
      <c r="E657" s="8"/>
      <c r="F657" s="8"/>
      <c r="G657" s="8"/>
      <c r="H657" s="8"/>
      <c r="I657" s="8"/>
      <c r="J657" s="8"/>
      <c r="K657" s="7"/>
      <c r="L657" s="7"/>
      <c r="M657" s="7"/>
      <c r="N657" s="7"/>
      <c r="O657" s="7"/>
      <c r="P657" s="7"/>
      <c r="Q657" s="7"/>
      <c r="R657" s="7"/>
      <c r="S657" s="7"/>
      <c r="T657" s="7"/>
      <c r="U657" s="7"/>
      <c r="V657" s="7"/>
      <c r="W657" s="7"/>
      <c r="X657" s="7"/>
      <c r="Y657" s="7"/>
      <c r="Z657" s="7"/>
    </row>
    <row r="658" spans="1:26" ht="12.75" customHeight="1">
      <c r="A658" s="7"/>
      <c r="B658" s="8"/>
      <c r="C658" s="8"/>
      <c r="D658" s="8"/>
      <c r="E658" s="8"/>
      <c r="F658" s="8"/>
      <c r="G658" s="8"/>
      <c r="H658" s="8"/>
      <c r="I658" s="8"/>
      <c r="J658" s="8"/>
      <c r="K658" s="7"/>
      <c r="L658" s="7"/>
      <c r="M658" s="7"/>
      <c r="N658" s="7"/>
      <c r="O658" s="7"/>
      <c r="P658" s="7"/>
      <c r="Q658" s="7"/>
      <c r="R658" s="7"/>
      <c r="S658" s="7"/>
      <c r="T658" s="7"/>
      <c r="U658" s="7"/>
      <c r="V658" s="7"/>
      <c r="W658" s="7"/>
      <c r="X658" s="7"/>
      <c r="Y658" s="7"/>
      <c r="Z658" s="7"/>
    </row>
    <row r="659" spans="1:26" ht="12.75" customHeight="1">
      <c r="A659" s="7"/>
      <c r="B659" s="8"/>
      <c r="C659" s="8"/>
      <c r="D659" s="8"/>
      <c r="E659" s="8"/>
      <c r="F659" s="8"/>
      <c r="G659" s="8"/>
      <c r="H659" s="8"/>
      <c r="I659" s="8"/>
      <c r="J659" s="8"/>
      <c r="K659" s="7"/>
      <c r="L659" s="7"/>
      <c r="M659" s="7"/>
      <c r="N659" s="7"/>
      <c r="O659" s="7"/>
      <c r="P659" s="7"/>
      <c r="Q659" s="7"/>
      <c r="R659" s="7"/>
      <c r="S659" s="7"/>
      <c r="T659" s="7"/>
      <c r="U659" s="7"/>
      <c r="V659" s="7"/>
      <c r="W659" s="7"/>
      <c r="X659" s="7"/>
      <c r="Y659" s="7"/>
      <c r="Z659" s="7"/>
    </row>
    <row r="660" spans="1:26" ht="12.75" customHeight="1">
      <c r="A660" s="7"/>
      <c r="B660" s="8"/>
      <c r="C660" s="8"/>
      <c r="D660" s="8"/>
      <c r="E660" s="8"/>
      <c r="F660" s="8"/>
      <c r="G660" s="8"/>
      <c r="H660" s="8"/>
      <c r="I660" s="8"/>
      <c r="J660" s="8"/>
      <c r="K660" s="7"/>
      <c r="L660" s="7"/>
      <c r="M660" s="7"/>
      <c r="N660" s="7"/>
      <c r="O660" s="7"/>
      <c r="P660" s="7"/>
      <c r="Q660" s="7"/>
      <c r="R660" s="7"/>
      <c r="S660" s="7"/>
      <c r="T660" s="7"/>
      <c r="U660" s="7"/>
      <c r="V660" s="7"/>
      <c r="W660" s="7"/>
      <c r="X660" s="7"/>
      <c r="Y660" s="7"/>
      <c r="Z660" s="7"/>
    </row>
    <row r="661" spans="1:26" ht="12.75" customHeight="1">
      <c r="A661" s="7"/>
      <c r="B661" s="8"/>
      <c r="C661" s="8"/>
      <c r="D661" s="8"/>
      <c r="E661" s="8"/>
      <c r="F661" s="8"/>
      <c r="G661" s="8"/>
      <c r="H661" s="8"/>
      <c r="I661" s="8"/>
      <c r="J661" s="8"/>
      <c r="K661" s="7"/>
      <c r="L661" s="7"/>
      <c r="M661" s="7"/>
      <c r="N661" s="7"/>
      <c r="O661" s="7"/>
      <c r="P661" s="7"/>
      <c r="Q661" s="7"/>
      <c r="R661" s="7"/>
      <c r="S661" s="7"/>
      <c r="T661" s="7"/>
      <c r="U661" s="7"/>
      <c r="V661" s="7"/>
      <c r="W661" s="7"/>
      <c r="X661" s="7"/>
      <c r="Y661" s="7"/>
      <c r="Z661" s="7"/>
    </row>
    <row r="662" spans="1:26" ht="12.75" customHeight="1">
      <c r="A662" s="7"/>
      <c r="B662" s="8"/>
      <c r="C662" s="8"/>
      <c r="D662" s="8"/>
      <c r="E662" s="8"/>
      <c r="F662" s="8"/>
      <c r="G662" s="8"/>
      <c r="H662" s="8"/>
      <c r="I662" s="8"/>
      <c r="J662" s="8"/>
      <c r="K662" s="7"/>
      <c r="L662" s="7"/>
      <c r="M662" s="7"/>
      <c r="N662" s="7"/>
      <c r="O662" s="7"/>
      <c r="P662" s="7"/>
      <c r="Q662" s="7"/>
      <c r="R662" s="7"/>
      <c r="S662" s="7"/>
      <c r="T662" s="7"/>
      <c r="U662" s="7"/>
      <c r="V662" s="7"/>
      <c r="W662" s="7"/>
      <c r="X662" s="7"/>
      <c r="Y662" s="7"/>
      <c r="Z662" s="7"/>
    </row>
    <row r="663" spans="1:26" ht="12.75" customHeight="1">
      <c r="A663" s="7"/>
      <c r="B663" s="8"/>
      <c r="C663" s="8"/>
      <c r="D663" s="8"/>
      <c r="E663" s="8"/>
      <c r="F663" s="8"/>
      <c r="G663" s="8"/>
      <c r="H663" s="8"/>
      <c r="I663" s="8"/>
      <c r="J663" s="8"/>
      <c r="K663" s="7"/>
      <c r="L663" s="7"/>
      <c r="M663" s="7"/>
      <c r="N663" s="7"/>
      <c r="O663" s="7"/>
      <c r="P663" s="7"/>
      <c r="Q663" s="7"/>
      <c r="R663" s="7"/>
      <c r="S663" s="7"/>
      <c r="T663" s="7"/>
      <c r="U663" s="7"/>
      <c r="V663" s="7"/>
      <c r="W663" s="7"/>
      <c r="X663" s="7"/>
      <c r="Y663" s="7"/>
      <c r="Z663" s="7"/>
    </row>
    <row r="664" spans="1:26" ht="12.75" customHeight="1">
      <c r="A664" s="7"/>
      <c r="B664" s="8"/>
      <c r="C664" s="8"/>
      <c r="D664" s="8"/>
      <c r="E664" s="8"/>
      <c r="F664" s="8"/>
      <c r="G664" s="8"/>
      <c r="H664" s="8"/>
      <c r="I664" s="8"/>
      <c r="J664" s="8"/>
      <c r="K664" s="7"/>
      <c r="L664" s="7"/>
      <c r="M664" s="7"/>
      <c r="N664" s="7"/>
      <c r="O664" s="7"/>
      <c r="P664" s="7"/>
      <c r="Q664" s="7"/>
      <c r="R664" s="7"/>
      <c r="S664" s="7"/>
      <c r="T664" s="7"/>
      <c r="U664" s="7"/>
      <c r="V664" s="7"/>
      <c r="W664" s="7"/>
      <c r="X664" s="7"/>
      <c r="Y664" s="7"/>
      <c r="Z664" s="7"/>
    </row>
    <row r="665" spans="1:26" ht="12.75" customHeight="1">
      <c r="A665" s="7"/>
      <c r="B665" s="8"/>
      <c r="C665" s="8"/>
      <c r="D665" s="8"/>
      <c r="E665" s="8"/>
      <c r="F665" s="8"/>
      <c r="G665" s="8"/>
      <c r="H665" s="8"/>
      <c r="I665" s="8"/>
      <c r="J665" s="8"/>
      <c r="K665" s="7"/>
      <c r="L665" s="7"/>
      <c r="M665" s="7"/>
      <c r="N665" s="7"/>
      <c r="O665" s="7"/>
      <c r="P665" s="7"/>
      <c r="Q665" s="7"/>
      <c r="R665" s="7"/>
      <c r="S665" s="7"/>
      <c r="T665" s="7"/>
      <c r="U665" s="7"/>
      <c r="V665" s="7"/>
      <c r="W665" s="7"/>
      <c r="X665" s="7"/>
      <c r="Y665" s="7"/>
      <c r="Z665" s="7"/>
    </row>
    <row r="666" spans="1:26" ht="12.75" customHeight="1">
      <c r="A666" s="7"/>
      <c r="B666" s="8"/>
      <c r="C666" s="8"/>
      <c r="D666" s="8"/>
      <c r="E666" s="8"/>
      <c r="F666" s="8"/>
      <c r="G666" s="8"/>
      <c r="H666" s="8"/>
      <c r="I666" s="8"/>
      <c r="J666" s="8"/>
      <c r="K666" s="7"/>
      <c r="L666" s="7"/>
      <c r="M666" s="7"/>
      <c r="N666" s="7"/>
      <c r="O666" s="7"/>
      <c r="P666" s="7"/>
      <c r="Q666" s="7"/>
      <c r="R666" s="7"/>
      <c r="S666" s="7"/>
      <c r="T666" s="7"/>
      <c r="U666" s="7"/>
      <c r="V666" s="7"/>
      <c r="W666" s="7"/>
      <c r="X666" s="7"/>
      <c r="Y666" s="7"/>
      <c r="Z666" s="7"/>
    </row>
    <row r="667" spans="1:26" ht="12.75" customHeight="1">
      <c r="A667" s="7"/>
      <c r="B667" s="8"/>
      <c r="C667" s="8"/>
      <c r="D667" s="8"/>
      <c r="E667" s="8"/>
      <c r="F667" s="8"/>
      <c r="G667" s="8"/>
      <c r="H667" s="8"/>
      <c r="I667" s="8"/>
      <c r="J667" s="8"/>
      <c r="K667" s="7"/>
      <c r="L667" s="7"/>
      <c r="M667" s="7"/>
      <c r="N667" s="7"/>
      <c r="O667" s="7"/>
      <c r="P667" s="7"/>
      <c r="Q667" s="7"/>
      <c r="R667" s="7"/>
      <c r="S667" s="7"/>
      <c r="T667" s="7"/>
      <c r="U667" s="7"/>
      <c r="V667" s="7"/>
      <c r="W667" s="7"/>
      <c r="X667" s="7"/>
      <c r="Y667" s="7"/>
      <c r="Z667" s="7"/>
    </row>
    <row r="668" spans="1:26" ht="12.75" customHeight="1">
      <c r="A668" s="7"/>
      <c r="B668" s="8"/>
      <c r="C668" s="8"/>
      <c r="D668" s="8"/>
      <c r="E668" s="8"/>
      <c r="F668" s="8"/>
      <c r="G668" s="8"/>
      <c r="H668" s="8"/>
      <c r="I668" s="8"/>
      <c r="J668" s="8"/>
      <c r="K668" s="7"/>
      <c r="L668" s="7"/>
      <c r="M668" s="7"/>
      <c r="N668" s="7"/>
      <c r="O668" s="7"/>
      <c r="P668" s="7"/>
      <c r="Q668" s="7"/>
      <c r="R668" s="7"/>
      <c r="S668" s="7"/>
      <c r="T668" s="7"/>
      <c r="U668" s="7"/>
      <c r="V668" s="7"/>
      <c r="W668" s="7"/>
      <c r="X668" s="7"/>
      <c r="Y668" s="7"/>
      <c r="Z668" s="7"/>
    </row>
    <row r="669" spans="1:26" ht="12.75" customHeight="1">
      <c r="A669" s="7"/>
      <c r="B669" s="8"/>
      <c r="C669" s="8"/>
      <c r="D669" s="8"/>
      <c r="E669" s="8"/>
      <c r="F669" s="8"/>
      <c r="G669" s="8"/>
      <c r="H669" s="8"/>
      <c r="I669" s="8"/>
      <c r="J669" s="8"/>
      <c r="K669" s="7"/>
      <c r="L669" s="7"/>
      <c r="M669" s="7"/>
      <c r="N669" s="7"/>
      <c r="O669" s="7"/>
      <c r="P669" s="7"/>
      <c r="Q669" s="7"/>
      <c r="R669" s="7"/>
      <c r="S669" s="7"/>
      <c r="T669" s="7"/>
      <c r="U669" s="7"/>
      <c r="V669" s="7"/>
      <c r="W669" s="7"/>
      <c r="X669" s="7"/>
      <c r="Y669" s="7"/>
      <c r="Z669" s="7"/>
    </row>
    <row r="670" spans="1:26" ht="12.75" customHeight="1">
      <c r="A670" s="7"/>
      <c r="B670" s="8"/>
      <c r="C670" s="8"/>
      <c r="D670" s="8"/>
      <c r="E670" s="8"/>
      <c r="F670" s="8"/>
      <c r="G670" s="8"/>
      <c r="H670" s="8"/>
      <c r="I670" s="8"/>
      <c r="J670" s="8"/>
      <c r="K670" s="7"/>
      <c r="L670" s="7"/>
      <c r="M670" s="7"/>
      <c r="N670" s="7"/>
      <c r="O670" s="7"/>
      <c r="P670" s="7"/>
      <c r="Q670" s="7"/>
      <c r="R670" s="7"/>
      <c r="S670" s="7"/>
      <c r="T670" s="7"/>
      <c r="U670" s="7"/>
      <c r="V670" s="7"/>
      <c r="W670" s="7"/>
      <c r="X670" s="7"/>
      <c r="Y670" s="7"/>
      <c r="Z670" s="7"/>
    </row>
    <row r="671" spans="1:26" ht="12.75" customHeight="1">
      <c r="A671" s="7"/>
      <c r="B671" s="8"/>
      <c r="C671" s="8"/>
      <c r="D671" s="8"/>
      <c r="E671" s="8"/>
      <c r="F671" s="8"/>
      <c r="G671" s="8"/>
      <c r="H671" s="8"/>
      <c r="I671" s="8"/>
      <c r="J671" s="8"/>
      <c r="K671" s="7"/>
      <c r="L671" s="7"/>
      <c r="M671" s="7"/>
      <c r="N671" s="7"/>
      <c r="O671" s="7"/>
      <c r="P671" s="7"/>
      <c r="Q671" s="7"/>
      <c r="R671" s="7"/>
      <c r="S671" s="7"/>
      <c r="T671" s="7"/>
      <c r="U671" s="7"/>
      <c r="V671" s="7"/>
      <c r="W671" s="7"/>
      <c r="X671" s="7"/>
      <c r="Y671" s="7"/>
      <c r="Z671" s="7"/>
    </row>
    <row r="672" spans="1:26" ht="12.75" customHeight="1">
      <c r="A672" s="7"/>
      <c r="B672" s="8"/>
      <c r="C672" s="8"/>
      <c r="D672" s="8"/>
      <c r="E672" s="8"/>
      <c r="F672" s="8"/>
      <c r="G672" s="8"/>
      <c r="H672" s="8"/>
      <c r="I672" s="8"/>
      <c r="J672" s="8"/>
      <c r="K672" s="7"/>
      <c r="L672" s="7"/>
      <c r="M672" s="7"/>
      <c r="N672" s="7"/>
      <c r="O672" s="7"/>
      <c r="P672" s="7"/>
      <c r="Q672" s="7"/>
      <c r="R672" s="7"/>
      <c r="S672" s="7"/>
      <c r="T672" s="7"/>
      <c r="U672" s="7"/>
      <c r="V672" s="7"/>
      <c r="W672" s="7"/>
      <c r="X672" s="7"/>
      <c r="Y672" s="7"/>
      <c r="Z672" s="7"/>
    </row>
    <row r="673" spans="1:26" ht="12.75" customHeight="1">
      <c r="A673" s="7"/>
      <c r="B673" s="8"/>
      <c r="C673" s="8"/>
      <c r="D673" s="8"/>
      <c r="E673" s="8"/>
      <c r="F673" s="8"/>
      <c r="G673" s="8"/>
      <c r="H673" s="8"/>
      <c r="I673" s="8"/>
      <c r="J673" s="8"/>
      <c r="K673" s="7"/>
      <c r="L673" s="7"/>
      <c r="M673" s="7"/>
      <c r="N673" s="7"/>
      <c r="O673" s="7"/>
      <c r="P673" s="7"/>
      <c r="Q673" s="7"/>
      <c r="R673" s="7"/>
      <c r="S673" s="7"/>
      <c r="T673" s="7"/>
      <c r="U673" s="7"/>
      <c r="V673" s="7"/>
      <c r="W673" s="7"/>
      <c r="X673" s="7"/>
      <c r="Y673" s="7"/>
      <c r="Z673" s="7"/>
    </row>
    <row r="674" spans="1:26" ht="12.75" customHeight="1">
      <c r="A674" s="7"/>
      <c r="B674" s="8"/>
      <c r="C674" s="8"/>
      <c r="D674" s="8"/>
      <c r="E674" s="8"/>
      <c r="F674" s="8"/>
      <c r="G674" s="8"/>
      <c r="H674" s="8"/>
      <c r="I674" s="8"/>
      <c r="J674" s="8"/>
      <c r="K674" s="7"/>
      <c r="L674" s="7"/>
      <c r="M674" s="7"/>
      <c r="N674" s="7"/>
      <c r="O674" s="7"/>
      <c r="P674" s="7"/>
      <c r="Q674" s="7"/>
      <c r="R674" s="7"/>
      <c r="S674" s="7"/>
      <c r="T674" s="7"/>
      <c r="U674" s="7"/>
      <c r="V674" s="7"/>
      <c r="W674" s="7"/>
      <c r="X674" s="7"/>
      <c r="Y674" s="7"/>
      <c r="Z674" s="7"/>
    </row>
    <row r="675" spans="1:26" ht="12.75" customHeight="1">
      <c r="A675" s="7"/>
      <c r="B675" s="8"/>
      <c r="C675" s="8"/>
      <c r="D675" s="8"/>
      <c r="E675" s="8"/>
      <c r="F675" s="8"/>
      <c r="G675" s="8"/>
      <c r="H675" s="8"/>
      <c r="I675" s="8"/>
      <c r="J675" s="8"/>
      <c r="K675" s="7"/>
      <c r="L675" s="7"/>
      <c r="M675" s="7"/>
      <c r="N675" s="7"/>
      <c r="O675" s="7"/>
      <c r="P675" s="7"/>
      <c r="Q675" s="7"/>
      <c r="R675" s="7"/>
      <c r="S675" s="7"/>
      <c r="T675" s="7"/>
      <c r="U675" s="7"/>
      <c r="V675" s="7"/>
      <c r="W675" s="7"/>
      <c r="X675" s="7"/>
      <c r="Y675" s="7"/>
      <c r="Z675" s="7"/>
    </row>
    <row r="676" spans="1:26" ht="12.75" customHeight="1">
      <c r="A676" s="7"/>
      <c r="B676" s="8"/>
      <c r="C676" s="8"/>
      <c r="D676" s="8"/>
      <c r="E676" s="8"/>
      <c r="F676" s="8"/>
      <c r="G676" s="8"/>
      <c r="H676" s="8"/>
      <c r="I676" s="8"/>
      <c r="J676" s="8"/>
      <c r="K676" s="7"/>
      <c r="L676" s="7"/>
      <c r="M676" s="7"/>
      <c r="N676" s="7"/>
      <c r="O676" s="7"/>
      <c r="P676" s="7"/>
      <c r="Q676" s="7"/>
      <c r="R676" s="7"/>
      <c r="S676" s="7"/>
      <c r="T676" s="7"/>
      <c r="U676" s="7"/>
      <c r="V676" s="7"/>
      <c r="W676" s="7"/>
      <c r="X676" s="7"/>
      <c r="Y676" s="7"/>
      <c r="Z676" s="7"/>
    </row>
    <row r="677" spans="1:26" ht="12.75" customHeight="1">
      <c r="A677" s="7"/>
      <c r="B677" s="8"/>
      <c r="C677" s="8"/>
      <c r="D677" s="8"/>
      <c r="E677" s="8"/>
      <c r="F677" s="8"/>
      <c r="G677" s="8"/>
      <c r="H677" s="8"/>
      <c r="I677" s="8"/>
      <c r="J677" s="8"/>
      <c r="K677" s="7"/>
      <c r="L677" s="7"/>
      <c r="M677" s="7"/>
      <c r="N677" s="7"/>
      <c r="O677" s="7"/>
      <c r="P677" s="7"/>
      <c r="Q677" s="7"/>
      <c r="R677" s="7"/>
      <c r="S677" s="7"/>
      <c r="T677" s="7"/>
      <c r="U677" s="7"/>
      <c r="V677" s="7"/>
      <c r="W677" s="7"/>
      <c r="X677" s="7"/>
      <c r="Y677" s="7"/>
      <c r="Z677" s="7"/>
    </row>
    <row r="678" spans="1:26" ht="12.75" customHeight="1">
      <c r="A678" s="7"/>
      <c r="B678" s="8"/>
      <c r="C678" s="8"/>
      <c r="D678" s="8"/>
      <c r="E678" s="8"/>
      <c r="F678" s="8"/>
      <c r="G678" s="8"/>
      <c r="H678" s="8"/>
      <c r="I678" s="8"/>
      <c r="J678" s="8"/>
      <c r="K678" s="7"/>
      <c r="L678" s="7"/>
      <c r="M678" s="7"/>
      <c r="N678" s="7"/>
      <c r="O678" s="7"/>
      <c r="P678" s="7"/>
      <c r="Q678" s="7"/>
      <c r="R678" s="7"/>
      <c r="S678" s="7"/>
      <c r="T678" s="7"/>
      <c r="U678" s="7"/>
      <c r="V678" s="7"/>
      <c r="W678" s="7"/>
      <c r="X678" s="7"/>
      <c r="Y678" s="7"/>
      <c r="Z678" s="7"/>
    </row>
    <row r="679" spans="1:26" ht="12.75" customHeight="1">
      <c r="A679" s="7"/>
      <c r="B679" s="8"/>
      <c r="C679" s="8"/>
      <c r="D679" s="8"/>
      <c r="E679" s="8"/>
      <c r="F679" s="8"/>
      <c r="G679" s="8"/>
      <c r="H679" s="8"/>
      <c r="I679" s="8"/>
      <c r="J679" s="8"/>
      <c r="K679" s="7"/>
      <c r="L679" s="7"/>
      <c r="M679" s="7"/>
      <c r="N679" s="7"/>
      <c r="O679" s="7"/>
      <c r="P679" s="7"/>
      <c r="Q679" s="7"/>
      <c r="R679" s="7"/>
      <c r="S679" s="7"/>
      <c r="T679" s="7"/>
      <c r="U679" s="7"/>
      <c r="V679" s="7"/>
      <c r="W679" s="7"/>
      <c r="X679" s="7"/>
      <c r="Y679" s="7"/>
      <c r="Z679" s="7"/>
    </row>
    <row r="680" spans="1:26" ht="12.75" customHeight="1">
      <c r="A680" s="7"/>
      <c r="B680" s="8"/>
      <c r="C680" s="8"/>
      <c r="D680" s="8"/>
      <c r="E680" s="8"/>
      <c r="F680" s="8"/>
      <c r="G680" s="8"/>
      <c r="H680" s="8"/>
      <c r="I680" s="8"/>
      <c r="J680" s="8"/>
      <c r="K680" s="7"/>
      <c r="L680" s="7"/>
      <c r="M680" s="7"/>
      <c r="N680" s="7"/>
      <c r="O680" s="7"/>
      <c r="P680" s="7"/>
      <c r="Q680" s="7"/>
      <c r="R680" s="7"/>
      <c r="S680" s="7"/>
      <c r="T680" s="7"/>
      <c r="U680" s="7"/>
      <c r="V680" s="7"/>
      <c r="W680" s="7"/>
      <c r="X680" s="7"/>
      <c r="Y680" s="7"/>
      <c r="Z680" s="7"/>
    </row>
    <row r="681" spans="1:26" ht="12.75" customHeight="1">
      <c r="A681" s="7"/>
      <c r="B681" s="8"/>
      <c r="C681" s="8"/>
      <c r="D681" s="8"/>
      <c r="E681" s="8"/>
      <c r="F681" s="8"/>
      <c r="G681" s="8"/>
      <c r="H681" s="8"/>
      <c r="I681" s="8"/>
      <c r="J681" s="8"/>
      <c r="K681" s="7"/>
      <c r="L681" s="7"/>
      <c r="M681" s="7"/>
      <c r="N681" s="7"/>
      <c r="O681" s="7"/>
      <c r="P681" s="7"/>
      <c r="Q681" s="7"/>
      <c r="R681" s="7"/>
      <c r="S681" s="7"/>
      <c r="T681" s="7"/>
      <c r="U681" s="7"/>
      <c r="V681" s="7"/>
      <c r="W681" s="7"/>
      <c r="X681" s="7"/>
      <c r="Y681" s="7"/>
      <c r="Z681" s="7"/>
    </row>
    <row r="682" spans="1:26" ht="12.75" customHeight="1">
      <c r="A682" s="7"/>
      <c r="B682" s="8"/>
      <c r="C682" s="8"/>
      <c r="D682" s="8"/>
      <c r="E682" s="8"/>
      <c r="F682" s="8"/>
      <c r="G682" s="8"/>
      <c r="H682" s="8"/>
      <c r="I682" s="8"/>
      <c r="J682" s="8"/>
      <c r="K682" s="7"/>
      <c r="L682" s="7"/>
      <c r="M682" s="7"/>
      <c r="N682" s="7"/>
      <c r="O682" s="7"/>
      <c r="P682" s="7"/>
      <c r="Q682" s="7"/>
      <c r="R682" s="7"/>
      <c r="S682" s="7"/>
      <c r="T682" s="7"/>
      <c r="U682" s="7"/>
      <c r="V682" s="7"/>
      <c r="W682" s="7"/>
      <c r="X682" s="7"/>
      <c r="Y682" s="7"/>
      <c r="Z682" s="7"/>
    </row>
    <row r="683" spans="1:26" ht="12.75" customHeight="1">
      <c r="A683" s="7"/>
      <c r="B683" s="8"/>
      <c r="C683" s="8"/>
      <c r="D683" s="8"/>
      <c r="E683" s="8"/>
      <c r="F683" s="8"/>
      <c r="G683" s="8"/>
      <c r="H683" s="8"/>
      <c r="I683" s="8"/>
      <c r="J683" s="8"/>
      <c r="K683" s="7"/>
      <c r="L683" s="7"/>
      <c r="M683" s="7"/>
      <c r="N683" s="7"/>
      <c r="O683" s="7"/>
      <c r="P683" s="7"/>
      <c r="Q683" s="7"/>
      <c r="R683" s="7"/>
      <c r="S683" s="7"/>
      <c r="T683" s="7"/>
      <c r="U683" s="7"/>
      <c r="V683" s="7"/>
      <c r="W683" s="7"/>
      <c r="X683" s="7"/>
      <c r="Y683" s="7"/>
      <c r="Z683" s="7"/>
    </row>
    <row r="684" spans="1:26" ht="12.75" customHeight="1">
      <c r="A684" s="7"/>
      <c r="B684" s="8"/>
      <c r="C684" s="8"/>
      <c r="D684" s="8"/>
      <c r="E684" s="8"/>
      <c r="F684" s="8"/>
      <c r="G684" s="8"/>
      <c r="H684" s="8"/>
      <c r="I684" s="8"/>
      <c r="J684" s="8"/>
      <c r="K684" s="7"/>
      <c r="L684" s="7"/>
      <c r="M684" s="7"/>
      <c r="N684" s="7"/>
      <c r="O684" s="7"/>
      <c r="P684" s="7"/>
      <c r="Q684" s="7"/>
      <c r="R684" s="7"/>
      <c r="S684" s="7"/>
      <c r="T684" s="7"/>
      <c r="U684" s="7"/>
      <c r="V684" s="7"/>
      <c r="W684" s="7"/>
      <c r="X684" s="7"/>
      <c r="Y684" s="7"/>
      <c r="Z684" s="7"/>
    </row>
    <row r="685" spans="1:26" ht="12.75" customHeight="1">
      <c r="A685" s="7"/>
      <c r="B685" s="8"/>
      <c r="C685" s="8"/>
      <c r="D685" s="8"/>
      <c r="E685" s="8"/>
      <c r="F685" s="8"/>
      <c r="G685" s="8"/>
      <c r="H685" s="8"/>
      <c r="I685" s="8"/>
      <c r="J685" s="8"/>
      <c r="K685" s="7"/>
      <c r="L685" s="7"/>
      <c r="M685" s="7"/>
      <c r="N685" s="7"/>
      <c r="O685" s="7"/>
      <c r="P685" s="7"/>
      <c r="Q685" s="7"/>
      <c r="R685" s="7"/>
      <c r="S685" s="7"/>
      <c r="T685" s="7"/>
      <c r="U685" s="7"/>
      <c r="V685" s="7"/>
      <c r="W685" s="7"/>
      <c r="X685" s="7"/>
      <c r="Y685" s="7"/>
      <c r="Z685" s="7"/>
    </row>
    <row r="686" spans="1:26" ht="12.75" customHeight="1">
      <c r="A686" s="7"/>
      <c r="B686" s="8"/>
      <c r="C686" s="8"/>
      <c r="D686" s="8"/>
      <c r="E686" s="8"/>
      <c r="F686" s="8"/>
      <c r="G686" s="8"/>
      <c r="H686" s="8"/>
      <c r="I686" s="8"/>
      <c r="J686" s="8"/>
      <c r="K686" s="7"/>
      <c r="L686" s="7"/>
      <c r="M686" s="7"/>
      <c r="N686" s="7"/>
      <c r="O686" s="7"/>
      <c r="P686" s="7"/>
      <c r="Q686" s="7"/>
      <c r="R686" s="7"/>
      <c r="S686" s="7"/>
      <c r="T686" s="7"/>
      <c r="U686" s="7"/>
      <c r="V686" s="7"/>
      <c r="W686" s="7"/>
      <c r="X686" s="7"/>
      <c r="Y686" s="7"/>
      <c r="Z686" s="7"/>
    </row>
    <row r="687" spans="1:26" ht="12.75" customHeight="1">
      <c r="A687" s="7"/>
      <c r="B687" s="8"/>
      <c r="C687" s="8"/>
      <c r="D687" s="8"/>
      <c r="E687" s="8"/>
      <c r="F687" s="8"/>
      <c r="G687" s="8"/>
      <c r="H687" s="8"/>
      <c r="I687" s="8"/>
      <c r="J687" s="8"/>
      <c r="K687" s="7"/>
      <c r="L687" s="7"/>
      <c r="M687" s="7"/>
      <c r="N687" s="7"/>
      <c r="O687" s="7"/>
      <c r="P687" s="7"/>
      <c r="Q687" s="7"/>
      <c r="R687" s="7"/>
      <c r="S687" s="7"/>
      <c r="T687" s="7"/>
      <c r="U687" s="7"/>
      <c r="V687" s="7"/>
      <c r="W687" s="7"/>
      <c r="X687" s="7"/>
      <c r="Y687" s="7"/>
      <c r="Z687" s="7"/>
    </row>
    <row r="688" spans="1:26" ht="12.75" customHeight="1">
      <c r="A688" s="7"/>
      <c r="B688" s="8"/>
      <c r="C688" s="8"/>
      <c r="D688" s="8"/>
      <c r="E688" s="8"/>
      <c r="F688" s="8"/>
      <c r="G688" s="8"/>
      <c r="H688" s="8"/>
      <c r="I688" s="8"/>
      <c r="J688" s="8"/>
      <c r="K688" s="7"/>
      <c r="L688" s="7"/>
      <c r="M688" s="7"/>
      <c r="N688" s="7"/>
      <c r="O688" s="7"/>
      <c r="P688" s="7"/>
      <c r="Q688" s="7"/>
      <c r="R688" s="7"/>
      <c r="S688" s="7"/>
      <c r="T688" s="7"/>
      <c r="U688" s="7"/>
      <c r="V688" s="7"/>
      <c r="W688" s="7"/>
      <c r="X688" s="7"/>
      <c r="Y688" s="7"/>
      <c r="Z688" s="7"/>
    </row>
    <row r="689" spans="1:26" ht="12.75" customHeight="1">
      <c r="A689" s="7"/>
      <c r="B689" s="8"/>
      <c r="C689" s="8"/>
      <c r="D689" s="8"/>
      <c r="E689" s="8"/>
      <c r="F689" s="8"/>
      <c r="G689" s="8"/>
      <c r="H689" s="8"/>
      <c r="I689" s="8"/>
      <c r="J689" s="8"/>
      <c r="K689" s="7"/>
      <c r="L689" s="7"/>
      <c r="M689" s="7"/>
      <c r="N689" s="7"/>
      <c r="O689" s="7"/>
      <c r="P689" s="7"/>
      <c r="Q689" s="7"/>
      <c r="R689" s="7"/>
      <c r="S689" s="7"/>
      <c r="T689" s="7"/>
      <c r="U689" s="7"/>
      <c r="V689" s="7"/>
      <c r="W689" s="7"/>
      <c r="X689" s="7"/>
      <c r="Y689" s="7"/>
      <c r="Z689" s="7"/>
    </row>
    <row r="690" spans="1:26" ht="12.75" customHeight="1">
      <c r="A690" s="7"/>
      <c r="B690" s="8"/>
      <c r="C690" s="8"/>
      <c r="D690" s="8"/>
      <c r="E690" s="8"/>
      <c r="F690" s="8"/>
      <c r="G690" s="8"/>
      <c r="H690" s="8"/>
      <c r="I690" s="8"/>
      <c r="J690" s="8"/>
      <c r="K690" s="7"/>
      <c r="L690" s="7"/>
      <c r="M690" s="7"/>
      <c r="N690" s="7"/>
      <c r="O690" s="7"/>
      <c r="P690" s="7"/>
      <c r="Q690" s="7"/>
      <c r="R690" s="7"/>
      <c r="S690" s="7"/>
      <c r="T690" s="7"/>
      <c r="U690" s="7"/>
      <c r="V690" s="7"/>
      <c r="W690" s="7"/>
      <c r="X690" s="7"/>
      <c r="Y690" s="7"/>
      <c r="Z690" s="7"/>
    </row>
    <row r="691" spans="1:26" ht="12.75" customHeight="1">
      <c r="A691" s="7"/>
      <c r="B691" s="8"/>
      <c r="C691" s="8"/>
      <c r="D691" s="8"/>
      <c r="E691" s="8"/>
      <c r="F691" s="8"/>
      <c r="G691" s="8"/>
      <c r="H691" s="8"/>
      <c r="I691" s="8"/>
      <c r="J691" s="8"/>
      <c r="K691" s="7"/>
      <c r="L691" s="7"/>
      <c r="M691" s="7"/>
      <c r="N691" s="7"/>
      <c r="O691" s="7"/>
      <c r="P691" s="7"/>
      <c r="Q691" s="7"/>
      <c r="R691" s="7"/>
      <c r="S691" s="7"/>
      <c r="T691" s="7"/>
      <c r="U691" s="7"/>
      <c r="V691" s="7"/>
      <c r="W691" s="7"/>
      <c r="X691" s="7"/>
      <c r="Y691" s="7"/>
      <c r="Z691" s="7"/>
    </row>
    <row r="692" spans="1:26" ht="12.75" customHeight="1">
      <c r="A692" s="7"/>
      <c r="B692" s="8"/>
      <c r="C692" s="8"/>
      <c r="D692" s="8"/>
      <c r="E692" s="8"/>
      <c r="F692" s="8"/>
      <c r="G692" s="8"/>
      <c r="H692" s="8"/>
      <c r="I692" s="8"/>
      <c r="J692" s="8"/>
      <c r="K692" s="7"/>
      <c r="L692" s="7"/>
      <c r="M692" s="7"/>
      <c r="N692" s="7"/>
      <c r="O692" s="7"/>
      <c r="P692" s="7"/>
      <c r="Q692" s="7"/>
      <c r="R692" s="7"/>
      <c r="S692" s="7"/>
      <c r="T692" s="7"/>
      <c r="U692" s="7"/>
      <c r="V692" s="7"/>
      <c r="W692" s="7"/>
      <c r="X692" s="7"/>
      <c r="Y692" s="7"/>
      <c r="Z692" s="7"/>
    </row>
    <row r="693" spans="1:26" ht="12.75" customHeight="1">
      <c r="A693" s="7"/>
      <c r="B693" s="8"/>
      <c r="C693" s="8"/>
      <c r="D693" s="8"/>
      <c r="E693" s="8"/>
      <c r="F693" s="8"/>
      <c r="G693" s="8"/>
      <c r="H693" s="8"/>
      <c r="I693" s="8"/>
      <c r="J693" s="8"/>
      <c r="K693" s="7"/>
      <c r="L693" s="7"/>
      <c r="M693" s="7"/>
      <c r="N693" s="7"/>
      <c r="O693" s="7"/>
      <c r="P693" s="7"/>
      <c r="Q693" s="7"/>
      <c r="R693" s="7"/>
      <c r="S693" s="7"/>
      <c r="T693" s="7"/>
      <c r="U693" s="7"/>
      <c r="V693" s="7"/>
      <c r="W693" s="7"/>
      <c r="X693" s="7"/>
      <c r="Y693" s="7"/>
      <c r="Z693" s="7"/>
    </row>
    <row r="694" spans="1:26" ht="12.75" customHeight="1">
      <c r="A694" s="7"/>
      <c r="B694" s="8"/>
      <c r="C694" s="8"/>
      <c r="D694" s="8"/>
      <c r="E694" s="8"/>
      <c r="F694" s="8"/>
      <c r="G694" s="8"/>
      <c r="H694" s="8"/>
      <c r="I694" s="8"/>
      <c r="J694" s="8"/>
      <c r="K694" s="7"/>
      <c r="L694" s="7"/>
      <c r="M694" s="7"/>
      <c r="N694" s="7"/>
      <c r="O694" s="7"/>
      <c r="P694" s="7"/>
      <c r="Q694" s="7"/>
      <c r="R694" s="7"/>
      <c r="S694" s="7"/>
      <c r="T694" s="7"/>
      <c r="U694" s="7"/>
      <c r="V694" s="7"/>
      <c r="W694" s="7"/>
      <c r="X694" s="7"/>
      <c r="Y694" s="7"/>
      <c r="Z694" s="7"/>
    </row>
    <row r="695" spans="1:26" ht="12.75" customHeight="1">
      <c r="A695" s="7"/>
      <c r="B695" s="8"/>
      <c r="C695" s="8"/>
      <c r="D695" s="8"/>
      <c r="E695" s="8"/>
      <c r="F695" s="8"/>
      <c r="G695" s="8"/>
      <c r="H695" s="8"/>
      <c r="I695" s="8"/>
      <c r="J695" s="8"/>
      <c r="K695" s="7"/>
      <c r="L695" s="7"/>
      <c r="M695" s="7"/>
      <c r="N695" s="7"/>
      <c r="O695" s="7"/>
      <c r="P695" s="7"/>
      <c r="Q695" s="7"/>
      <c r="R695" s="7"/>
      <c r="S695" s="7"/>
      <c r="T695" s="7"/>
      <c r="U695" s="7"/>
      <c r="V695" s="7"/>
      <c r="W695" s="7"/>
      <c r="X695" s="7"/>
      <c r="Y695" s="7"/>
      <c r="Z695" s="7"/>
    </row>
    <row r="696" spans="1:26" ht="12.75" customHeight="1">
      <c r="A696" s="7"/>
      <c r="B696" s="8"/>
      <c r="C696" s="8"/>
      <c r="D696" s="8"/>
      <c r="E696" s="8"/>
      <c r="F696" s="8"/>
      <c r="G696" s="8"/>
      <c r="H696" s="8"/>
      <c r="I696" s="8"/>
      <c r="J696" s="8"/>
      <c r="K696" s="7"/>
      <c r="L696" s="7"/>
      <c r="M696" s="7"/>
      <c r="N696" s="7"/>
      <c r="O696" s="7"/>
      <c r="P696" s="7"/>
      <c r="Q696" s="7"/>
      <c r="R696" s="7"/>
      <c r="S696" s="7"/>
      <c r="T696" s="7"/>
      <c r="U696" s="7"/>
      <c r="V696" s="7"/>
      <c r="W696" s="7"/>
      <c r="X696" s="7"/>
      <c r="Y696" s="7"/>
      <c r="Z696" s="7"/>
    </row>
    <row r="697" spans="1:26" ht="12.75" customHeight="1">
      <c r="A697" s="7"/>
      <c r="B697" s="8"/>
      <c r="C697" s="8"/>
      <c r="D697" s="8"/>
      <c r="E697" s="8"/>
      <c r="F697" s="8"/>
      <c r="G697" s="8"/>
      <c r="H697" s="8"/>
      <c r="I697" s="8"/>
      <c r="J697" s="8"/>
      <c r="K697" s="7"/>
      <c r="L697" s="7"/>
      <c r="M697" s="7"/>
      <c r="N697" s="7"/>
      <c r="O697" s="7"/>
      <c r="P697" s="7"/>
      <c r="Q697" s="7"/>
      <c r="R697" s="7"/>
      <c r="S697" s="7"/>
      <c r="T697" s="7"/>
      <c r="U697" s="7"/>
      <c r="V697" s="7"/>
      <c r="W697" s="7"/>
      <c r="X697" s="7"/>
      <c r="Y697" s="7"/>
      <c r="Z697" s="7"/>
    </row>
    <row r="698" spans="1:26" ht="12.75" customHeight="1">
      <c r="A698" s="7"/>
      <c r="B698" s="8"/>
      <c r="C698" s="8"/>
      <c r="D698" s="8"/>
      <c r="E698" s="8"/>
      <c r="F698" s="8"/>
      <c r="G698" s="8"/>
      <c r="H698" s="8"/>
      <c r="I698" s="8"/>
      <c r="J698" s="8"/>
      <c r="K698" s="7"/>
      <c r="L698" s="7"/>
      <c r="M698" s="7"/>
      <c r="N698" s="7"/>
      <c r="O698" s="7"/>
      <c r="P698" s="7"/>
      <c r="Q698" s="7"/>
      <c r="R698" s="7"/>
      <c r="S698" s="7"/>
      <c r="T698" s="7"/>
      <c r="U698" s="7"/>
      <c r="V698" s="7"/>
      <c r="W698" s="7"/>
      <c r="X698" s="7"/>
      <c r="Y698" s="7"/>
      <c r="Z698" s="7"/>
    </row>
    <row r="699" spans="1:26" ht="12.75" customHeight="1">
      <c r="A699" s="7"/>
      <c r="B699" s="8"/>
      <c r="C699" s="8"/>
      <c r="D699" s="8"/>
      <c r="E699" s="8"/>
      <c r="F699" s="8"/>
      <c r="G699" s="8"/>
      <c r="H699" s="8"/>
      <c r="I699" s="8"/>
      <c r="J699" s="8"/>
      <c r="K699" s="7"/>
      <c r="L699" s="7"/>
      <c r="M699" s="7"/>
      <c r="N699" s="7"/>
      <c r="O699" s="7"/>
      <c r="P699" s="7"/>
      <c r="Q699" s="7"/>
      <c r="R699" s="7"/>
      <c r="S699" s="7"/>
      <c r="T699" s="7"/>
      <c r="U699" s="7"/>
      <c r="V699" s="7"/>
      <c r="W699" s="7"/>
      <c r="X699" s="7"/>
      <c r="Y699" s="7"/>
      <c r="Z699" s="7"/>
    </row>
    <row r="700" spans="1:26" ht="12.75" customHeight="1">
      <c r="A700" s="7"/>
      <c r="B700" s="8"/>
      <c r="C700" s="8"/>
      <c r="D700" s="8"/>
      <c r="E700" s="8"/>
      <c r="F700" s="8"/>
      <c r="G700" s="8"/>
      <c r="H700" s="8"/>
      <c r="I700" s="8"/>
      <c r="J700" s="8"/>
      <c r="K700" s="7"/>
      <c r="L700" s="7"/>
      <c r="M700" s="7"/>
      <c r="N700" s="7"/>
      <c r="O700" s="7"/>
      <c r="P700" s="7"/>
      <c r="Q700" s="7"/>
      <c r="R700" s="7"/>
      <c r="S700" s="7"/>
      <c r="T700" s="7"/>
      <c r="U700" s="7"/>
      <c r="V700" s="7"/>
      <c r="W700" s="7"/>
      <c r="X700" s="7"/>
      <c r="Y700" s="7"/>
      <c r="Z700" s="7"/>
    </row>
    <row r="701" spans="1:26" ht="12.75" customHeight="1">
      <c r="A701" s="7"/>
      <c r="B701" s="8"/>
      <c r="C701" s="8"/>
      <c r="D701" s="8"/>
      <c r="E701" s="8"/>
      <c r="F701" s="8"/>
      <c r="G701" s="8"/>
      <c r="H701" s="8"/>
      <c r="I701" s="8"/>
      <c r="J701" s="8"/>
      <c r="K701" s="7"/>
      <c r="L701" s="7"/>
      <c r="M701" s="7"/>
      <c r="N701" s="7"/>
      <c r="O701" s="7"/>
      <c r="P701" s="7"/>
      <c r="Q701" s="7"/>
      <c r="R701" s="7"/>
      <c r="S701" s="7"/>
      <c r="T701" s="7"/>
      <c r="U701" s="7"/>
      <c r="V701" s="7"/>
      <c r="W701" s="7"/>
      <c r="X701" s="7"/>
      <c r="Y701" s="7"/>
      <c r="Z701" s="7"/>
    </row>
    <row r="702" spans="1:26" ht="12.75" customHeight="1">
      <c r="A702" s="7"/>
      <c r="B702" s="8"/>
      <c r="C702" s="8"/>
      <c r="D702" s="8"/>
      <c r="E702" s="8"/>
      <c r="F702" s="8"/>
      <c r="G702" s="8"/>
      <c r="H702" s="8"/>
      <c r="I702" s="8"/>
      <c r="J702" s="8"/>
      <c r="K702" s="7"/>
      <c r="L702" s="7"/>
      <c r="M702" s="7"/>
      <c r="N702" s="7"/>
      <c r="O702" s="7"/>
      <c r="P702" s="7"/>
      <c r="Q702" s="7"/>
      <c r="R702" s="7"/>
      <c r="S702" s="7"/>
      <c r="T702" s="7"/>
      <c r="U702" s="7"/>
      <c r="V702" s="7"/>
      <c r="W702" s="7"/>
      <c r="X702" s="7"/>
      <c r="Y702" s="7"/>
      <c r="Z702" s="7"/>
    </row>
    <row r="703" spans="1:26" ht="12.75" customHeight="1">
      <c r="A703" s="7"/>
      <c r="B703" s="8"/>
      <c r="C703" s="8"/>
      <c r="D703" s="8"/>
      <c r="E703" s="8"/>
      <c r="F703" s="8"/>
      <c r="G703" s="8"/>
      <c r="H703" s="8"/>
      <c r="I703" s="8"/>
      <c r="J703" s="8"/>
      <c r="K703" s="7"/>
      <c r="L703" s="7"/>
      <c r="M703" s="7"/>
      <c r="N703" s="7"/>
      <c r="O703" s="7"/>
      <c r="P703" s="7"/>
      <c r="Q703" s="7"/>
      <c r="R703" s="7"/>
      <c r="S703" s="7"/>
      <c r="T703" s="7"/>
      <c r="U703" s="7"/>
      <c r="V703" s="7"/>
      <c r="W703" s="7"/>
      <c r="X703" s="7"/>
      <c r="Y703" s="7"/>
      <c r="Z703" s="7"/>
    </row>
    <row r="704" spans="1:26" ht="12.75" customHeight="1">
      <c r="A704" s="7"/>
      <c r="B704" s="8"/>
      <c r="C704" s="8"/>
      <c r="D704" s="8"/>
      <c r="E704" s="8"/>
      <c r="F704" s="8"/>
      <c r="G704" s="8"/>
      <c r="H704" s="8"/>
      <c r="I704" s="8"/>
      <c r="J704" s="8"/>
      <c r="K704" s="7"/>
      <c r="L704" s="7"/>
      <c r="M704" s="7"/>
      <c r="N704" s="7"/>
      <c r="O704" s="7"/>
      <c r="P704" s="7"/>
      <c r="Q704" s="7"/>
      <c r="R704" s="7"/>
      <c r="S704" s="7"/>
      <c r="T704" s="7"/>
      <c r="U704" s="7"/>
      <c r="V704" s="7"/>
      <c r="W704" s="7"/>
      <c r="X704" s="7"/>
      <c r="Y704" s="7"/>
      <c r="Z704" s="7"/>
    </row>
    <row r="705" spans="1:26" ht="12.75" customHeight="1">
      <c r="A705" s="7"/>
      <c r="B705" s="8"/>
      <c r="C705" s="8"/>
      <c r="D705" s="8"/>
      <c r="E705" s="8"/>
      <c r="F705" s="8"/>
      <c r="G705" s="8"/>
      <c r="H705" s="8"/>
      <c r="I705" s="8"/>
      <c r="J705" s="8"/>
      <c r="K705" s="7"/>
      <c r="L705" s="7"/>
      <c r="M705" s="7"/>
      <c r="N705" s="7"/>
      <c r="O705" s="7"/>
      <c r="P705" s="7"/>
      <c r="Q705" s="7"/>
      <c r="R705" s="7"/>
      <c r="S705" s="7"/>
      <c r="T705" s="7"/>
      <c r="U705" s="7"/>
      <c r="V705" s="7"/>
      <c r="W705" s="7"/>
      <c r="X705" s="7"/>
      <c r="Y705" s="7"/>
      <c r="Z705" s="7"/>
    </row>
    <row r="706" spans="1:26" ht="12.75" customHeight="1">
      <c r="A706" s="7"/>
      <c r="B706" s="8"/>
      <c r="C706" s="8"/>
      <c r="D706" s="8"/>
      <c r="E706" s="8"/>
      <c r="F706" s="8"/>
      <c r="G706" s="8"/>
      <c r="H706" s="8"/>
      <c r="I706" s="8"/>
      <c r="J706" s="8"/>
      <c r="K706" s="7"/>
      <c r="L706" s="7"/>
      <c r="M706" s="7"/>
      <c r="N706" s="7"/>
      <c r="O706" s="7"/>
      <c r="P706" s="7"/>
      <c r="Q706" s="7"/>
      <c r="R706" s="7"/>
      <c r="S706" s="7"/>
      <c r="T706" s="7"/>
      <c r="U706" s="7"/>
      <c r="V706" s="7"/>
      <c r="W706" s="7"/>
      <c r="X706" s="7"/>
      <c r="Y706" s="7"/>
      <c r="Z706" s="7"/>
    </row>
    <row r="707" spans="1:26" ht="12.75" customHeight="1">
      <c r="A707" s="7"/>
      <c r="B707" s="8"/>
      <c r="C707" s="8"/>
      <c r="D707" s="8"/>
      <c r="E707" s="8"/>
      <c r="F707" s="8"/>
      <c r="G707" s="8"/>
      <c r="H707" s="8"/>
      <c r="I707" s="8"/>
      <c r="J707" s="8"/>
      <c r="K707" s="7"/>
      <c r="L707" s="7"/>
      <c r="M707" s="7"/>
      <c r="N707" s="7"/>
      <c r="O707" s="7"/>
      <c r="P707" s="7"/>
      <c r="Q707" s="7"/>
      <c r="R707" s="7"/>
      <c r="S707" s="7"/>
      <c r="T707" s="7"/>
      <c r="U707" s="7"/>
      <c r="V707" s="7"/>
      <c r="W707" s="7"/>
      <c r="X707" s="7"/>
      <c r="Y707" s="7"/>
      <c r="Z707" s="7"/>
    </row>
    <row r="708" spans="1:26" ht="12.75" customHeight="1">
      <c r="A708" s="7"/>
      <c r="B708" s="8"/>
      <c r="C708" s="8"/>
      <c r="D708" s="8"/>
      <c r="E708" s="8"/>
      <c r="F708" s="8"/>
      <c r="G708" s="8"/>
      <c r="H708" s="8"/>
      <c r="I708" s="8"/>
      <c r="J708" s="8"/>
      <c r="K708" s="7"/>
      <c r="L708" s="7"/>
      <c r="M708" s="7"/>
      <c r="N708" s="7"/>
      <c r="O708" s="7"/>
      <c r="P708" s="7"/>
      <c r="Q708" s="7"/>
      <c r="R708" s="7"/>
      <c r="S708" s="7"/>
      <c r="T708" s="7"/>
      <c r="U708" s="7"/>
      <c r="V708" s="7"/>
      <c r="W708" s="7"/>
      <c r="X708" s="7"/>
      <c r="Y708" s="7"/>
      <c r="Z708" s="7"/>
    </row>
    <row r="709" spans="1:26" ht="12.75" customHeight="1">
      <c r="A709" s="7"/>
      <c r="B709" s="8"/>
      <c r="C709" s="8"/>
      <c r="D709" s="8"/>
      <c r="E709" s="8"/>
      <c r="F709" s="8"/>
      <c r="G709" s="8"/>
      <c r="H709" s="8"/>
      <c r="I709" s="8"/>
      <c r="J709" s="8"/>
      <c r="K709" s="7"/>
      <c r="L709" s="7"/>
      <c r="M709" s="7"/>
      <c r="N709" s="7"/>
      <c r="O709" s="7"/>
      <c r="P709" s="7"/>
      <c r="Q709" s="7"/>
      <c r="R709" s="7"/>
      <c r="S709" s="7"/>
      <c r="T709" s="7"/>
      <c r="U709" s="7"/>
      <c r="V709" s="7"/>
      <c r="W709" s="7"/>
      <c r="X709" s="7"/>
      <c r="Y709" s="7"/>
      <c r="Z709" s="7"/>
    </row>
    <row r="710" spans="1:26" ht="12.75" customHeight="1">
      <c r="A710" s="7"/>
      <c r="B710" s="8"/>
      <c r="C710" s="8"/>
      <c r="D710" s="8"/>
      <c r="E710" s="8"/>
      <c r="F710" s="8"/>
      <c r="G710" s="8"/>
      <c r="H710" s="8"/>
      <c r="I710" s="8"/>
      <c r="J710" s="8"/>
      <c r="K710" s="7"/>
      <c r="L710" s="7"/>
      <c r="M710" s="7"/>
      <c r="N710" s="7"/>
      <c r="O710" s="7"/>
      <c r="P710" s="7"/>
      <c r="Q710" s="7"/>
      <c r="R710" s="7"/>
      <c r="S710" s="7"/>
      <c r="T710" s="7"/>
      <c r="U710" s="7"/>
      <c r="V710" s="7"/>
      <c r="W710" s="7"/>
      <c r="X710" s="7"/>
      <c r="Y710" s="7"/>
      <c r="Z710" s="7"/>
    </row>
    <row r="711" spans="1:26" ht="12.75" customHeight="1">
      <c r="A711" s="7"/>
      <c r="B711" s="8"/>
      <c r="C711" s="8"/>
      <c r="D711" s="8"/>
      <c r="E711" s="8"/>
      <c r="F711" s="8"/>
      <c r="G711" s="8"/>
      <c r="H711" s="8"/>
      <c r="I711" s="8"/>
      <c r="J711" s="8"/>
      <c r="K711" s="7"/>
      <c r="L711" s="7"/>
      <c r="M711" s="7"/>
      <c r="N711" s="7"/>
      <c r="O711" s="7"/>
      <c r="P711" s="7"/>
      <c r="Q711" s="7"/>
      <c r="R711" s="7"/>
      <c r="S711" s="7"/>
      <c r="T711" s="7"/>
      <c r="U711" s="7"/>
      <c r="V711" s="7"/>
      <c r="W711" s="7"/>
      <c r="X711" s="7"/>
      <c r="Y711" s="7"/>
      <c r="Z711" s="7"/>
    </row>
    <row r="712" spans="1:26" ht="12.75" customHeight="1">
      <c r="A712" s="7"/>
      <c r="B712" s="8"/>
      <c r="C712" s="8"/>
      <c r="D712" s="8"/>
      <c r="E712" s="8"/>
      <c r="F712" s="8"/>
      <c r="G712" s="8"/>
      <c r="H712" s="8"/>
      <c r="I712" s="8"/>
      <c r="J712" s="8"/>
      <c r="K712" s="7"/>
      <c r="L712" s="7"/>
      <c r="M712" s="7"/>
      <c r="N712" s="7"/>
      <c r="O712" s="7"/>
      <c r="P712" s="7"/>
      <c r="Q712" s="7"/>
      <c r="R712" s="7"/>
      <c r="S712" s="7"/>
      <c r="T712" s="7"/>
      <c r="U712" s="7"/>
      <c r="V712" s="7"/>
      <c r="W712" s="7"/>
      <c r="X712" s="7"/>
      <c r="Y712" s="7"/>
      <c r="Z712" s="7"/>
    </row>
    <row r="713" spans="1:26" ht="12.75" customHeight="1">
      <c r="A713" s="7"/>
      <c r="B713" s="8"/>
      <c r="C713" s="8"/>
      <c r="D713" s="8"/>
      <c r="E713" s="8"/>
      <c r="F713" s="8"/>
      <c r="G713" s="8"/>
      <c r="H713" s="8"/>
      <c r="I713" s="8"/>
      <c r="J713" s="8"/>
      <c r="K713" s="7"/>
      <c r="L713" s="7"/>
      <c r="M713" s="7"/>
      <c r="N713" s="7"/>
      <c r="O713" s="7"/>
      <c r="P713" s="7"/>
      <c r="Q713" s="7"/>
      <c r="R713" s="7"/>
      <c r="S713" s="7"/>
      <c r="T713" s="7"/>
      <c r="U713" s="7"/>
      <c r="V713" s="7"/>
      <c r="W713" s="7"/>
      <c r="X713" s="7"/>
      <c r="Y713" s="7"/>
      <c r="Z713" s="7"/>
    </row>
    <row r="714" spans="1:26" ht="12.75" customHeight="1">
      <c r="A714" s="7"/>
      <c r="B714" s="8"/>
      <c r="C714" s="8"/>
      <c r="D714" s="8"/>
      <c r="E714" s="8"/>
      <c r="F714" s="8"/>
      <c r="G714" s="8"/>
      <c r="H714" s="8"/>
      <c r="I714" s="8"/>
      <c r="J714" s="8"/>
      <c r="K714" s="7"/>
      <c r="L714" s="7"/>
      <c r="M714" s="7"/>
      <c r="N714" s="7"/>
      <c r="O714" s="7"/>
      <c r="P714" s="7"/>
      <c r="Q714" s="7"/>
      <c r="R714" s="7"/>
      <c r="S714" s="7"/>
      <c r="T714" s="7"/>
      <c r="U714" s="7"/>
      <c r="V714" s="7"/>
      <c r="W714" s="7"/>
      <c r="X714" s="7"/>
      <c r="Y714" s="7"/>
      <c r="Z714" s="7"/>
    </row>
    <row r="715" spans="1:26" ht="12.75" customHeight="1">
      <c r="A715" s="7"/>
      <c r="B715" s="8"/>
      <c r="C715" s="8"/>
      <c r="D715" s="8"/>
      <c r="E715" s="8"/>
      <c r="F715" s="8"/>
      <c r="G715" s="8"/>
      <c r="H715" s="8"/>
      <c r="I715" s="8"/>
      <c r="J715" s="8"/>
      <c r="K715" s="7"/>
      <c r="L715" s="7"/>
      <c r="M715" s="7"/>
      <c r="N715" s="7"/>
      <c r="O715" s="7"/>
      <c r="P715" s="7"/>
      <c r="Q715" s="7"/>
      <c r="R715" s="7"/>
      <c r="S715" s="7"/>
      <c r="T715" s="7"/>
      <c r="U715" s="7"/>
      <c r="V715" s="7"/>
      <c r="W715" s="7"/>
      <c r="X715" s="7"/>
      <c r="Y715" s="7"/>
      <c r="Z715" s="7"/>
    </row>
    <row r="716" spans="1:26" ht="12.75" customHeight="1">
      <c r="A716" s="7"/>
      <c r="B716" s="8"/>
      <c r="C716" s="8"/>
      <c r="D716" s="8"/>
      <c r="E716" s="8"/>
      <c r="F716" s="8"/>
      <c r="G716" s="8"/>
      <c r="H716" s="8"/>
      <c r="I716" s="8"/>
      <c r="J716" s="8"/>
      <c r="K716" s="7"/>
      <c r="L716" s="7"/>
      <c r="M716" s="7"/>
      <c r="N716" s="7"/>
      <c r="O716" s="7"/>
      <c r="P716" s="7"/>
      <c r="Q716" s="7"/>
      <c r="R716" s="7"/>
      <c r="S716" s="7"/>
      <c r="T716" s="7"/>
      <c r="U716" s="7"/>
      <c r="V716" s="7"/>
      <c r="W716" s="7"/>
      <c r="X716" s="7"/>
      <c r="Y716" s="7"/>
      <c r="Z716" s="7"/>
    </row>
    <row r="717" spans="1:26" ht="12.75" customHeight="1">
      <c r="A717" s="7"/>
      <c r="B717" s="8"/>
      <c r="C717" s="8"/>
      <c r="D717" s="8"/>
      <c r="E717" s="8"/>
      <c r="F717" s="8"/>
      <c r="G717" s="8"/>
      <c r="H717" s="8"/>
      <c r="I717" s="8"/>
      <c r="J717" s="8"/>
      <c r="K717" s="7"/>
      <c r="L717" s="7"/>
      <c r="M717" s="7"/>
      <c r="N717" s="7"/>
      <c r="O717" s="7"/>
      <c r="P717" s="7"/>
      <c r="Q717" s="7"/>
      <c r="R717" s="7"/>
      <c r="S717" s="7"/>
      <c r="T717" s="7"/>
      <c r="U717" s="7"/>
      <c r="V717" s="7"/>
      <c r="W717" s="7"/>
      <c r="X717" s="7"/>
      <c r="Y717" s="7"/>
      <c r="Z717" s="7"/>
    </row>
    <row r="718" spans="1:26" ht="12.75" customHeight="1">
      <c r="A718" s="7"/>
      <c r="B718" s="8"/>
      <c r="C718" s="8"/>
      <c r="D718" s="8"/>
      <c r="E718" s="8"/>
      <c r="F718" s="8"/>
      <c r="G718" s="8"/>
      <c r="H718" s="8"/>
      <c r="I718" s="8"/>
      <c r="J718" s="8"/>
      <c r="K718" s="7"/>
      <c r="L718" s="7"/>
      <c r="M718" s="7"/>
      <c r="N718" s="7"/>
      <c r="O718" s="7"/>
      <c r="P718" s="7"/>
      <c r="Q718" s="7"/>
      <c r="R718" s="7"/>
      <c r="S718" s="7"/>
      <c r="T718" s="7"/>
      <c r="U718" s="7"/>
      <c r="V718" s="7"/>
      <c r="W718" s="7"/>
      <c r="X718" s="7"/>
      <c r="Y718" s="7"/>
      <c r="Z718" s="7"/>
    </row>
    <row r="719" spans="1:26" ht="12.75" customHeight="1">
      <c r="A719" s="7"/>
      <c r="B719" s="8"/>
      <c r="C719" s="8"/>
      <c r="D719" s="8"/>
      <c r="E719" s="8"/>
      <c r="F719" s="8"/>
      <c r="G719" s="8"/>
      <c r="H719" s="8"/>
      <c r="I719" s="8"/>
      <c r="J719" s="8"/>
      <c r="K719" s="7"/>
      <c r="L719" s="7"/>
      <c r="M719" s="7"/>
      <c r="N719" s="7"/>
      <c r="O719" s="7"/>
      <c r="P719" s="7"/>
      <c r="Q719" s="7"/>
      <c r="R719" s="7"/>
      <c r="S719" s="7"/>
      <c r="T719" s="7"/>
      <c r="U719" s="7"/>
      <c r="V719" s="7"/>
      <c r="W719" s="7"/>
      <c r="X719" s="7"/>
      <c r="Y719" s="7"/>
      <c r="Z719" s="7"/>
    </row>
    <row r="720" spans="1:26" ht="12.75" customHeight="1">
      <c r="A720" s="7"/>
      <c r="B720" s="8"/>
      <c r="C720" s="8"/>
      <c r="D720" s="8"/>
      <c r="E720" s="8"/>
      <c r="F720" s="8"/>
      <c r="G720" s="8"/>
      <c r="H720" s="8"/>
      <c r="I720" s="8"/>
      <c r="J720" s="8"/>
      <c r="K720" s="7"/>
      <c r="L720" s="7"/>
      <c r="M720" s="7"/>
      <c r="N720" s="7"/>
      <c r="O720" s="7"/>
      <c r="P720" s="7"/>
      <c r="Q720" s="7"/>
      <c r="R720" s="7"/>
      <c r="S720" s="7"/>
      <c r="T720" s="7"/>
      <c r="U720" s="7"/>
      <c r="V720" s="7"/>
      <c r="W720" s="7"/>
      <c r="X720" s="7"/>
      <c r="Y720" s="7"/>
      <c r="Z720" s="7"/>
    </row>
    <row r="721" spans="1:26" ht="12.75" customHeight="1">
      <c r="A721" s="7"/>
      <c r="B721" s="8"/>
      <c r="C721" s="8"/>
      <c r="D721" s="8"/>
      <c r="E721" s="8"/>
      <c r="F721" s="8"/>
      <c r="G721" s="8"/>
      <c r="H721" s="8"/>
      <c r="I721" s="8"/>
      <c r="J721" s="8"/>
      <c r="K721" s="7"/>
      <c r="L721" s="7"/>
      <c r="M721" s="7"/>
      <c r="N721" s="7"/>
      <c r="O721" s="7"/>
      <c r="P721" s="7"/>
      <c r="Q721" s="7"/>
      <c r="R721" s="7"/>
      <c r="S721" s="7"/>
      <c r="T721" s="7"/>
      <c r="U721" s="7"/>
      <c r="V721" s="7"/>
      <c r="W721" s="7"/>
      <c r="X721" s="7"/>
      <c r="Y721" s="7"/>
      <c r="Z721" s="7"/>
    </row>
    <row r="722" spans="1:26" ht="12.75" customHeight="1">
      <c r="A722" s="7"/>
      <c r="B722" s="8"/>
      <c r="C722" s="8"/>
      <c r="D722" s="8"/>
      <c r="E722" s="8"/>
      <c r="F722" s="8"/>
      <c r="G722" s="8"/>
      <c r="H722" s="8"/>
      <c r="I722" s="8"/>
      <c r="J722" s="8"/>
      <c r="K722" s="7"/>
      <c r="L722" s="7"/>
      <c r="M722" s="7"/>
      <c r="N722" s="7"/>
      <c r="O722" s="7"/>
      <c r="P722" s="7"/>
      <c r="Q722" s="7"/>
      <c r="R722" s="7"/>
      <c r="S722" s="7"/>
      <c r="T722" s="7"/>
      <c r="U722" s="7"/>
      <c r="V722" s="7"/>
      <c r="W722" s="7"/>
      <c r="X722" s="7"/>
      <c r="Y722" s="7"/>
      <c r="Z722" s="7"/>
    </row>
    <row r="723" spans="1:26" ht="12.75" customHeight="1">
      <c r="A723" s="7"/>
      <c r="B723" s="8"/>
      <c r="C723" s="8"/>
      <c r="D723" s="8"/>
      <c r="E723" s="8"/>
      <c r="F723" s="8"/>
      <c r="G723" s="8"/>
      <c r="H723" s="8"/>
      <c r="I723" s="8"/>
      <c r="J723" s="8"/>
      <c r="K723" s="7"/>
      <c r="L723" s="7"/>
      <c r="M723" s="7"/>
      <c r="N723" s="7"/>
      <c r="O723" s="7"/>
      <c r="P723" s="7"/>
      <c r="Q723" s="7"/>
      <c r="R723" s="7"/>
      <c r="S723" s="7"/>
      <c r="T723" s="7"/>
      <c r="U723" s="7"/>
      <c r="V723" s="7"/>
      <c r="W723" s="7"/>
      <c r="X723" s="7"/>
      <c r="Y723" s="7"/>
      <c r="Z723" s="7"/>
    </row>
    <row r="724" spans="1:26" ht="12.75" customHeight="1">
      <c r="A724" s="7"/>
      <c r="B724" s="8"/>
      <c r="C724" s="8"/>
      <c r="D724" s="8"/>
      <c r="E724" s="8"/>
      <c r="F724" s="8"/>
      <c r="G724" s="8"/>
      <c r="H724" s="8"/>
      <c r="I724" s="8"/>
      <c r="J724" s="8"/>
      <c r="K724" s="7"/>
      <c r="L724" s="7"/>
      <c r="M724" s="7"/>
      <c r="N724" s="7"/>
      <c r="O724" s="7"/>
      <c r="P724" s="7"/>
      <c r="Q724" s="7"/>
      <c r="R724" s="7"/>
      <c r="S724" s="7"/>
      <c r="T724" s="7"/>
      <c r="U724" s="7"/>
      <c r="V724" s="7"/>
      <c r="W724" s="7"/>
      <c r="X724" s="7"/>
      <c r="Y724" s="7"/>
      <c r="Z724" s="7"/>
    </row>
    <row r="725" spans="1:26" ht="12.75" customHeight="1">
      <c r="A725" s="7"/>
      <c r="B725" s="8"/>
      <c r="C725" s="8"/>
      <c r="D725" s="8"/>
      <c r="E725" s="8"/>
      <c r="F725" s="8"/>
      <c r="G725" s="8"/>
      <c r="H725" s="8"/>
      <c r="I725" s="8"/>
      <c r="J725" s="8"/>
      <c r="K725" s="7"/>
      <c r="L725" s="7"/>
      <c r="M725" s="7"/>
      <c r="N725" s="7"/>
      <c r="O725" s="7"/>
      <c r="P725" s="7"/>
      <c r="Q725" s="7"/>
      <c r="R725" s="7"/>
      <c r="S725" s="7"/>
      <c r="T725" s="7"/>
      <c r="U725" s="7"/>
      <c r="V725" s="7"/>
      <c r="W725" s="7"/>
      <c r="X725" s="7"/>
      <c r="Y725" s="7"/>
      <c r="Z725" s="7"/>
    </row>
    <row r="726" spans="1:26" ht="12.75" customHeight="1">
      <c r="A726" s="7"/>
      <c r="B726" s="8"/>
      <c r="C726" s="8"/>
      <c r="D726" s="8"/>
      <c r="E726" s="8"/>
      <c r="F726" s="8"/>
      <c r="G726" s="8"/>
      <c r="H726" s="8"/>
      <c r="I726" s="8"/>
      <c r="J726" s="8"/>
      <c r="K726" s="7"/>
      <c r="L726" s="7"/>
      <c r="M726" s="7"/>
      <c r="N726" s="7"/>
      <c r="O726" s="7"/>
      <c r="P726" s="7"/>
      <c r="Q726" s="7"/>
      <c r="R726" s="7"/>
      <c r="S726" s="7"/>
      <c r="T726" s="7"/>
      <c r="U726" s="7"/>
      <c r="V726" s="7"/>
      <c r="W726" s="7"/>
      <c r="X726" s="7"/>
      <c r="Y726" s="7"/>
      <c r="Z726" s="7"/>
    </row>
    <row r="727" spans="1:26" ht="12.75" customHeight="1">
      <c r="A727" s="7"/>
      <c r="B727" s="8"/>
      <c r="C727" s="8"/>
      <c r="D727" s="8"/>
      <c r="E727" s="8"/>
      <c r="F727" s="8"/>
      <c r="G727" s="8"/>
      <c r="H727" s="8"/>
      <c r="I727" s="8"/>
      <c r="J727" s="8"/>
      <c r="K727" s="7"/>
      <c r="L727" s="7"/>
      <c r="M727" s="7"/>
      <c r="N727" s="7"/>
      <c r="O727" s="7"/>
      <c r="P727" s="7"/>
      <c r="Q727" s="7"/>
      <c r="R727" s="7"/>
      <c r="S727" s="7"/>
      <c r="T727" s="7"/>
      <c r="U727" s="7"/>
      <c r="V727" s="7"/>
      <c r="W727" s="7"/>
      <c r="X727" s="7"/>
      <c r="Y727" s="7"/>
      <c r="Z727" s="7"/>
    </row>
    <row r="728" spans="1:26" ht="12.75" customHeight="1">
      <c r="A728" s="7"/>
      <c r="B728" s="8"/>
      <c r="C728" s="8"/>
      <c r="D728" s="8"/>
      <c r="E728" s="8"/>
      <c r="F728" s="8"/>
      <c r="G728" s="8"/>
      <c r="H728" s="8"/>
      <c r="I728" s="8"/>
      <c r="J728" s="8"/>
      <c r="K728" s="7"/>
      <c r="L728" s="7"/>
      <c r="M728" s="7"/>
      <c r="N728" s="7"/>
      <c r="O728" s="7"/>
      <c r="P728" s="7"/>
      <c r="Q728" s="7"/>
      <c r="R728" s="7"/>
      <c r="S728" s="7"/>
      <c r="T728" s="7"/>
      <c r="U728" s="7"/>
      <c r="V728" s="7"/>
      <c r="W728" s="7"/>
      <c r="X728" s="7"/>
      <c r="Y728" s="7"/>
      <c r="Z728" s="7"/>
    </row>
    <row r="729" spans="1:26" ht="12.75" customHeight="1">
      <c r="A729" s="7"/>
      <c r="B729" s="8"/>
      <c r="C729" s="8"/>
      <c r="D729" s="8"/>
      <c r="E729" s="8"/>
      <c r="F729" s="8"/>
      <c r="G729" s="8"/>
      <c r="H729" s="8"/>
      <c r="I729" s="8"/>
      <c r="J729" s="8"/>
      <c r="K729" s="7"/>
      <c r="L729" s="7"/>
      <c r="M729" s="7"/>
      <c r="N729" s="7"/>
      <c r="O729" s="7"/>
      <c r="P729" s="7"/>
      <c r="Q729" s="7"/>
      <c r="R729" s="7"/>
      <c r="S729" s="7"/>
      <c r="T729" s="7"/>
      <c r="U729" s="7"/>
      <c r="V729" s="7"/>
      <c r="W729" s="7"/>
      <c r="X729" s="7"/>
      <c r="Y729" s="7"/>
      <c r="Z729" s="7"/>
    </row>
    <row r="730" spans="1:26" ht="12.75" customHeight="1">
      <c r="A730" s="7"/>
      <c r="B730" s="8"/>
      <c r="C730" s="8"/>
      <c r="D730" s="8"/>
      <c r="E730" s="8"/>
      <c r="F730" s="8"/>
      <c r="G730" s="8"/>
      <c r="H730" s="8"/>
      <c r="I730" s="8"/>
      <c r="J730" s="8"/>
      <c r="K730" s="7"/>
      <c r="L730" s="7"/>
      <c r="M730" s="7"/>
      <c r="N730" s="7"/>
      <c r="O730" s="7"/>
      <c r="P730" s="7"/>
      <c r="Q730" s="7"/>
      <c r="R730" s="7"/>
      <c r="S730" s="7"/>
      <c r="T730" s="7"/>
      <c r="U730" s="7"/>
      <c r="V730" s="7"/>
      <c r="W730" s="7"/>
      <c r="X730" s="7"/>
      <c r="Y730" s="7"/>
      <c r="Z730" s="7"/>
    </row>
    <row r="731" spans="1:26" ht="12.75" customHeight="1">
      <c r="A731" s="7"/>
      <c r="B731" s="8"/>
      <c r="C731" s="8"/>
      <c r="D731" s="8"/>
      <c r="E731" s="8"/>
      <c r="F731" s="8"/>
      <c r="G731" s="8"/>
      <c r="H731" s="8"/>
      <c r="I731" s="8"/>
      <c r="J731" s="8"/>
      <c r="K731" s="7"/>
      <c r="L731" s="7"/>
      <c r="M731" s="7"/>
      <c r="N731" s="7"/>
      <c r="O731" s="7"/>
      <c r="P731" s="7"/>
      <c r="Q731" s="7"/>
      <c r="R731" s="7"/>
      <c r="S731" s="7"/>
      <c r="T731" s="7"/>
      <c r="U731" s="7"/>
      <c r="V731" s="7"/>
      <c r="W731" s="7"/>
      <c r="X731" s="7"/>
      <c r="Y731" s="7"/>
      <c r="Z731" s="7"/>
    </row>
    <row r="732" spans="1:26" ht="12.75" customHeight="1">
      <c r="A732" s="7"/>
      <c r="B732" s="8"/>
      <c r="C732" s="8"/>
      <c r="D732" s="8"/>
      <c r="E732" s="8"/>
      <c r="F732" s="8"/>
      <c r="G732" s="8"/>
      <c r="H732" s="8"/>
      <c r="I732" s="8"/>
      <c r="J732" s="8"/>
      <c r="K732" s="7"/>
      <c r="L732" s="7"/>
      <c r="M732" s="7"/>
      <c r="N732" s="7"/>
      <c r="O732" s="7"/>
      <c r="P732" s="7"/>
      <c r="Q732" s="7"/>
      <c r="R732" s="7"/>
      <c r="S732" s="7"/>
      <c r="T732" s="7"/>
      <c r="U732" s="7"/>
      <c r="V732" s="7"/>
      <c r="W732" s="7"/>
      <c r="X732" s="7"/>
      <c r="Y732" s="7"/>
      <c r="Z732" s="7"/>
    </row>
    <row r="733" spans="1:26" ht="12.75" customHeight="1">
      <c r="A733" s="7"/>
      <c r="B733" s="8"/>
      <c r="C733" s="8"/>
      <c r="D733" s="8"/>
      <c r="E733" s="8"/>
      <c r="F733" s="8"/>
      <c r="G733" s="8"/>
      <c r="H733" s="8"/>
      <c r="I733" s="8"/>
      <c r="J733" s="8"/>
      <c r="K733" s="7"/>
      <c r="L733" s="7"/>
      <c r="M733" s="7"/>
      <c r="N733" s="7"/>
      <c r="O733" s="7"/>
      <c r="P733" s="7"/>
      <c r="Q733" s="7"/>
      <c r="R733" s="7"/>
      <c r="S733" s="7"/>
      <c r="T733" s="7"/>
      <c r="U733" s="7"/>
      <c r="V733" s="7"/>
      <c r="W733" s="7"/>
      <c r="X733" s="7"/>
      <c r="Y733" s="7"/>
      <c r="Z733" s="7"/>
    </row>
    <row r="734" spans="1:26" ht="12.75" customHeight="1">
      <c r="A734" s="7"/>
      <c r="B734" s="8"/>
      <c r="C734" s="8"/>
      <c r="D734" s="8"/>
      <c r="E734" s="8"/>
      <c r="F734" s="8"/>
      <c r="G734" s="8"/>
      <c r="H734" s="8"/>
      <c r="I734" s="8"/>
      <c r="J734" s="8"/>
      <c r="K734" s="7"/>
      <c r="L734" s="7"/>
      <c r="M734" s="7"/>
      <c r="N734" s="7"/>
      <c r="O734" s="7"/>
      <c r="P734" s="7"/>
      <c r="Q734" s="7"/>
      <c r="R734" s="7"/>
      <c r="S734" s="7"/>
      <c r="T734" s="7"/>
      <c r="U734" s="7"/>
      <c r="V734" s="7"/>
      <c r="W734" s="7"/>
      <c r="X734" s="7"/>
      <c r="Y734" s="7"/>
      <c r="Z734" s="7"/>
    </row>
    <row r="735" spans="1:26" ht="12.75" customHeight="1">
      <c r="A735" s="7"/>
      <c r="B735" s="8"/>
      <c r="C735" s="8"/>
      <c r="D735" s="8"/>
      <c r="E735" s="8"/>
      <c r="F735" s="8"/>
      <c r="G735" s="8"/>
      <c r="H735" s="8"/>
      <c r="I735" s="8"/>
      <c r="J735" s="8"/>
      <c r="K735" s="7"/>
      <c r="L735" s="7"/>
      <c r="M735" s="7"/>
      <c r="N735" s="7"/>
      <c r="O735" s="7"/>
      <c r="P735" s="7"/>
      <c r="Q735" s="7"/>
      <c r="R735" s="7"/>
      <c r="S735" s="7"/>
      <c r="T735" s="7"/>
      <c r="U735" s="7"/>
      <c r="V735" s="7"/>
      <c r="W735" s="7"/>
      <c r="X735" s="7"/>
      <c r="Y735" s="7"/>
      <c r="Z735" s="7"/>
    </row>
    <row r="736" spans="1:26" ht="12.75" customHeight="1">
      <c r="A736" s="7"/>
      <c r="B736" s="8"/>
      <c r="C736" s="8"/>
      <c r="D736" s="8"/>
      <c r="E736" s="8"/>
      <c r="F736" s="8"/>
      <c r="G736" s="8"/>
      <c r="H736" s="8"/>
      <c r="I736" s="8"/>
      <c r="J736" s="8"/>
      <c r="K736" s="7"/>
      <c r="L736" s="7"/>
      <c r="M736" s="7"/>
      <c r="N736" s="7"/>
      <c r="O736" s="7"/>
      <c r="P736" s="7"/>
      <c r="Q736" s="7"/>
      <c r="R736" s="7"/>
      <c r="S736" s="7"/>
      <c r="T736" s="7"/>
      <c r="U736" s="7"/>
      <c r="V736" s="7"/>
      <c r="W736" s="7"/>
      <c r="X736" s="7"/>
      <c r="Y736" s="7"/>
      <c r="Z736" s="7"/>
    </row>
    <row r="737" spans="1:26" ht="12.75" customHeight="1">
      <c r="A737" s="7"/>
      <c r="B737" s="8"/>
      <c r="C737" s="8"/>
      <c r="D737" s="8"/>
      <c r="E737" s="8"/>
      <c r="F737" s="8"/>
      <c r="G737" s="8"/>
      <c r="H737" s="8"/>
      <c r="I737" s="8"/>
      <c r="J737" s="8"/>
      <c r="K737" s="7"/>
      <c r="L737" s="7"/>
      <c r="M737" s="7"/>
      <c r="N737" s="7"/>
      <c r="O737" s="7"/>
      <c r="P737" s="7"/>
      <c r="Q737" s="7"/>
      <c r="R737" s="7"/>
      <c r="S737" s="7"/>
      <c r="T737" s="7"/>
      <c r="U737" s="7"/>
      <c r="V737" s="7"/>
      <c r="W737" s="7"/>
      <c r="X737" s="7"/>
      <c r="Y737" s="7"/>
      <c r="Z737" s="7"/>
    </row>
    <row r="738" spans="1:26" ht="12.75" customHeight="1">
      <c r="A738" s="7"/>
      <c r="B738" s="8"/>
      <c r="C738" s="8"/>
      <c r="D738" s="8"/>
      <c r="E738" s="8"/>
      <c r="F738" s="8"/>
      <c r="G738" s="8"/>
      <c r="H738" s="8"/>
      <c r="I738" s="8"/>
      <c r="J738" s="8"/>
      <c r="K738" s="7"/>
      <c r="L738" s="7"/>
      <c r="M738" s="7"/>
      <c r="N738" s="7"/>
      <c r="O738" s="7"/>
      <c r="P738" s="7"/>
      <c r="Q738" s="7"/>
      <c r="R738" s="7"/>
      <c r="S738" s="7"/>
      <c r="T738" s="7"/>
      <c r="U738" s="7"/>
      <c r="V738" s="7"/>
      <c r="W738" s="7"/>
      <c r="X738" s="7"/>
      <c r="Y738" s="7"/>
      <c r="Z738" s="7"/>
    </row>
    <row r="739" spans="1:26" ht="12.75" customHeight="1">
      <c r="A739" s="7"/>
      <c r="B739" s="8"/>
      <c r="C739" s="8"/>
      <c r="D739" s="8"/>
      <c r="E739" s="8"/>
      <c r="F739" s="8"/>
      <c r="G739" s="8"/>
      <c r="H739" s="8"/>
      <c r="I739" s="8"/>
      <c r="J739" s="8"/>
      <c r="K739" s="7"/>
      <c r="L739" s="7"/>
      <c r="M739" s="7"/>
      <c r="N739" s="7"/>
      <c r="O739" s="7"/>
      <c r="P739" s="7"/>
      <c r="Q739" s="7"/>
      <c r="R739" s="7"/>
      <c r="S739" s="7"/>
      <c r="T739" s="7"/>
      <c r="U739" s="7"/>
      <c r="V739" s="7"/>
      <c r="W739" s="7"/>
      <c r="X739" s="7"/>
      <c r="Y739" s="7"/>
      <c r="Z739" s="7"/>
    </row>
    <row r="740" spans="1:26" ht="12.75" customHeight="1">
      <c r="A740" s="7"/>
      <c r="B740" s="8"/>
      <c r="C740" s="8"/>
      <c r="D740" s="8"/>
      <c r="E740" s="8"/>
      <c r="F740" s="8"/>
      <c r="G740" s="8"/>
      <c r="H740" s="8"/>
      <c r="I740" s="8"/>
      <c r="J740" s="8"/>
      <c r="K740" s="7"/>
      <c r="L740" s="7"/>
      <c r="M740" s="7"/>
      <c r="N740" s="7"/>
      <c r="O740" s="7"/>
      <c r="P740" s="7"/>
      <c r="Q740" s="7"/>
      <c r="R740" s="7"/>
      <c r="S740" s="7"/>
      <c r="T740" s="7"/>
      <c r="U740" s="7"/>
      <c r="V740" s="7"/>
      <c r="W740" s="7"/>
      <c r="X740" s="7"/>
      <c r="Y740" s="7"/>
      <c r="Z740" s="7"/>
    </row>
    <row r="741" spans="1:26" ht="12.75" customHeight="1">
      <c r="A741" s="7"/>
      <c r="B741" s="8"/>
      <c r="C741" s="8"/>
      <c r="D741" s="8"/>
      <c r="E741" s="8"/>
      <c r="F741" s="8"/>
      <c r="G741" s="8"/>
      <c r="H741" s="8"/>
      <c r="I741" s="8"/>
      <c r="J741" s="8"/>
      <c r="K741" s="7"/>
      <c r="L741" s="7"/>
      <c r="M741" s="7"/>
      <c r="N741" s="7"/>
      <c r="O741" s="7"/>
      <c r="P741" s="7"/>
      <c r="Q741" s="7"/>
      <c r="R741" s="7"/>
      <c r="S741" s="7"/>
      <c r="T741" s="7"/>
      <c r="U741" s="7"/>
      <c r="V741" s="7"/>
      <c r="W741" s="7"/>
      <c r="X741" s="7"/>
      <c r="Y741" s="7"/>
      <c r="Z741" s="7"/>
    </row>
    <row r="742" spans="1:26" ht="12.75" customHeight="1">
      <c r="A742" s="7"/>
      <c r="B742" s="8"/>
      <c r="C742" s="8"/>
      <c r="D742" s="8"/>
      <c r="E742" s="8"/>
      <c r="F742" s="8"/>
      <c r="G742" s="8"/>
      <c r="H742" s="8"/>
      <c r="I742" s="8"/>
      <c r="J742" s="8"/>
      <c r="K742" s="7"/>
      <c r="L742" s="7"/>
      <c r="M742" s="7"/>
      <c r="N742" s="7"/>
      <c r="O742" s="7"/>
      <c r="P742" s="7"/>
      <c r="Q742" s="7"/>
      <c r="R742" s="7"/>
      <c r="S742" s="7"/>
      <c r="T742" s="7"/>
      <c r="U742" s="7"/>
      <c r="V742" s="7"/>
      <c r="W742" s="7"/>
      <c r="X742" s="7"/>
      <c r="Y742" s="7"/>
      <c r="Z742" s="7"/>
    </row>
    <row r="743" spans="1:26" ht="12.75" customHeight="1">
      <c r="A743" s="7"/>
      <c r="B743" s="8"/>
      <c r="C743" s="8"/>
      <c r="D743" s="8"/>
      <c r="E743" s="8"/>
      <c r="F743" s="8"/>
      <c r="G743" s="8"/>
      <c r="H743" s="8"/>
      <c r="I743" s="8"/>
      <c r="J743" s="8"/>
      <c r="K743" s="7"/>
      <c r="L743" s="7"/>
      <c r="M743" s="7"/>
      <c r="N743" s="7"/>
      <c r="O743" s="7"/>
      <c r="P743" s="7"/>
      <c r="Q743" s="7"/>
      <c r="R743" s="7"/>
      <c r="S743" s="7"/>
      <c r="T743" s="7"/>
      <c r="U743" s="7"/>
      <c r="V743" s="7"/>
      <c r="W743" s="7"/>
      <c r="X743" s="7"/>
      <c r="Y743" s="7"/>
      <c r="Z743" s="7"/>
    </row>
    <row r="744" spans="1:26" ht="12.75" customHeight="1">
      <c r="A744" s="7"/>
      <c r="B744" s="8"/>
      <c r="C744" s="8"/>
      <c r="D744" s="8"/>
      <c r="E744" s="8"/>
      <c r="F744" s="8"/>
      <c r="G744" s="8"/>
      <c r="H744" s="8"/>
      <c r="I744" s="8"/>
      <c r="J744" s="8"/>
      <c r="K744" s="7"/>
      <c r="L744" s="7"/>
      <c r="M744" s="7"/>
      <c r="N744" s="7"/>
      <c r="O744" s="7"/>
      <c r="P744" s="7"/>
      <c r="Q744" s="7"/>
      <c r="R744" s="7"/>
      <c r="S744" s="7"/>
      <c r="T744" s="7"/>
      <c r="U744" s="7"/>
      <c r="V744" s="7"/>
      <c r="W744" s="7"/>
      <c r="X744" s="7"/>
      <c r="Y744" s="7"/>
      <c r="Z744" s="7"/>
    </row>
    <row r="745" spans="1:26" ht="12.75" customHeight="1">
      <c r="A745" s="7"/>
      <c r="B745" s="8"/>
      <c r="C745" s="8"/>
      <c r="D745" s="8"/>
      <c r="E745" s="8"/>
      <c r="F745" s="8"/>
      <c r="G745" s="8"/>
      <c r="H745" s="8"/>
      <c r="I745" s="8"/>
      <c r="J745" s="8"/>
      <c r="K745" s="7"/>
      <c r="L745" s="7"/>
      <c r="M745" s="7"/>
      <c r="N745" s="7"/>
      <c r="O745" s="7"/>
      <c r="P745" s="7"/>
      <c r="Q745" s="7"/>
      <c r="R745" s="7"/>
      <c r="S745" s="7"/>
      <c r="T745" s="7"/>
      <c r="U745" s="7"/>
      <c r="V745" s="7"/>
      <c r="W745" s="7"/>
      <c r="X745" s="7"/>
      <c r="Y745" s="7"/>
      <c r="Z745" s="7"/>
    </row>
    <row r="746" spans="1:26" ht="12.75" customHeight="1">
      <c r="A746" s="7"/>
      <c r="B746" s="8"/>
      <c r="C746" s="8"/>
      <c r="D746" s="8"/>
      <c r="E746" s="8"/>
      <c r="F746" s="8"/>
      <c r="G746" s="8"/>
      <c r="H746" s="8"/>
      <c r="I746" s="8"/>
      <c r="J746" s="8"/>
      <c r="K746" s="7"/>
      <c r="L746" s="7"/>
      <c r="M746" s="7"/>
      <c r="N746" s="7"/>
      <c r="O746" s="7"/>
      <c r="P746" s="7"/>
      <c r="Q746" s="7"/>
      <c r="R746" s="7"/>
      <c r="S746" s="7"/>
      <c r="T746" s="7"/>
      <c r="U746" s="7"/>
      <c r="V746" s="7"/>
      <c r="W746" s="7"/>
      <c r="X746" s="7"/>
      <c r="Y746" s="7"/>
      <c r="Z746" s="7"/>
    </row>
    <row r="747" spans="1:26" ht="12.75" customHeight="1">
      <c r="A747" s="7"/>
      <c r="B747" s="8"/>
      <c r="C747" s="8"/>
      <c r="D747" s="8"/>
      <c r="E747" s="8"/>
      <c r="F747" s="8"/>
      <c r="G747" s="8"/>
      <c r="H747" s="8"/>
      <c r="I747" s="8"/>
      <c r="J747" s="8"/>
      <c r="K747" s="7"/>
      <c r="L747" s="7"/>
      <c r="M747" s="7"/>
      <c r="N747" s="7"/>
      <c r="O747" s="7"/>
      <c r="P747" s="7"/>
      <c r="Q747" s="7"/>
      <c r="R747" s="7"/>
      <c r="S747" s="7"/>
      <c r="T747" s="7"/>
      <c r="U747" s="7"/>
      <c r="V747" s="7"/>
      <c r="W747" s="7"/>
      <c r="X747" s="7"/>
      <c r="Y747" s="7"/>
      <c r="Z747" s="7"/>
    </row>
    <row r="748" spans="1:26" ht="12.75" customHeight="1">
      <c r="A748" s="7"/>
      <c r="B748" s="8"/>
      <c r="C748" s="8"/>
      <c r="D748" s="8"/>
      <c r="E748" s="8"/>
      <c r="F748" s="8"/>
      <c r="G748" s="8"/>
      <c r="H748" s="8"/>
      <c r="I748" s="8"/>
      <c r="J748" s="8"/>
      <c r="K748" s="7"/>
      <c r="L748" s="7"/>
      <c r="M748" s="7"/>
      <c r="N748" s="7"/>
      <c r="O748" s="7"/>
      <c r="P748" s="7"/>
      <c r="Q748" s="7"/>
      <c r="R748" s="7"/>
      <c r="S748" s="7"/>
      <c r="T748" s="7"/>
      <c r="U748" s="7"/>
      <c r="V748" s="7"/>
      <c r="W748" s="7"/>
      <c r="X748" s="7"/>
      <c r="Y748" s="7"/>
      <c r="Z748" s="7"/>
    </row>
    <row r="749" spans="1:26" ht="12.75" customHeight="1">
      <c r="A749" s="7"/>
      <c r="B749" s="8"/>
      <c r="C749" s="8"/>
      <c r="D749" s="8"/>
      <c r="E749" s="8"/>
      <c r="F749" s="8"/>
      <c r="G749" s="8"/>
      <c r="H749" s="8"/>
      <c r="I749" s="8"/>
      <c r="J749" s="8"/>
      <c r="K749" s="7"/>
      <c r="L749" s="7"/>
      <c r="M749" s="7"/>
      <c r="N749" s="7"/>
      <c r="O749" s="7"/>
      <c r="P749" s="7"/>
      <c r="Q749" s="7"/>
      <c r="R749" s="7"/>
      <c r="S749" s="7"/>
      <c r="T749" s="7"/>
      <c r="U749" s="7"/>
      <c r="V749" s="7"/>
      <c r="W749" s="7"/>
      <c r="X749" s="7"/>
      <c r="Y749" s="7"/>
      <c r="Z749" s="7"/>
    </row>
    <row r="750" spans="1:26" ht="12.75" customHeight="1">
      <c r="A750" s="7"/>
      <c r="B750" s="8"/>
      <c r="C750" s="8"/>
      <c r="D750" s="8"/>
      <c r="E750" s="8"/>
      <c r="F750" s="8"/>
      <c r="G750" s="8"/>
      <c r="H750" s="8"/>
      <c r="I750" s="8"/>
      <c r="J750" s="8"/>
      <c r="K750" s="7"/>
      <c r="L750" s="7"/>
      <c r="M750" s="7"/>
      <c r="N750" s="7"/>
      <c r="O750" s="7"/>
      <c r="P750" s="7"/>
      <c r="Q750" s="7"/>
      <c r="R750" s="7"/>
      <c r="S750" s="7"/>
      <c r="T750" s="7"/>
      <c r="U750" s="7"/>
      <c r="V750" s="7"/>
      <c r="W750" s="7"/>
      <c r="X750" s="7"/>
      <c r="Y750" s="7"/>
      <c r="Z750" s="7"/>
    </row>
    <row r="751" spans="1:26" ht="12.75" customHeight="1">
      <c r="A751" s="7"/>
      <c r="B751" s="8"/>
      <c r="C751" s="8"/>
      <c r="D751" s="8"/>
      <c r="E751" s="8"/>
      <c r="F751" s="8"/>
      <c r="G751" s="8"/>
      <c r="H751" s="8"/>
      <c r="I751" s="8"/>
      <c r="J751" s="8"/>
      <c r="K751" s="7"/>
      <c r="L751" s="7"/>
      <c r="M751" s="7"/>
      <c r="N751" s="7"/>
      <c r="O751" s="7"/>
      <c r="P751" s="7"/>
      <c r="Q751" s="7"/>
      <c r="R751" s="7"/>
      <c r="S751" s="7"/>
      <c r="T751" s="7"/>
      <c r="U751" s="7"/>
      <c r="V751" s="7"/>
      <c r="W751" s="7"/>
      <c r="X751" s="7"/>
      <c r="Y751" s="7"/>
      <c r="Z751" s="7"/>
    </row>
    <row r="752" spans="1:26" ht="12.75" customHeight="1">
      <c r="A752" s="7"/>
      <c r="B752" s="8"/>
      <c r="C752" s="8"/>
      <c r="D752" s="8"/>
      <c r="E752" s="8"/>
      <c r="F752" s="8"/>
      <c r="G752" s="8"/>
      <c r="H752" s="8"/>
      <c r="I752" s="8"/>
      <c r="J752" s="8"/>
      <c r="K752" s="7"/>
      <c r="L752" s="7"/>
      <c r="M752" s="7"/>
      <c r="N752" s="7"/>
      <c r="O752" s="7"/>
      <c r="P752" s="7"/>
      <c r="Q752" s="7"/>
      <c r="R752" s="7"/>
      <c r="S752" s="7"/>
      <c r="T752" s="7"/>
      <c r="U752" s="7"/>
      <c r="V752" s="7"/>
      <c r="W752" s="7"/>
      <c r="X752" s="7"/>
      <c r="Y752" s="7"/>
      <c r="Z752" s="7"/>
    </row>
    <row r="753" spans="1:26" ht="12.75" customHeight="1">
      <c r="A753" s="7"/>
      <c r="B753" s="8"/>
      <c r="C753" s="8"/>
      <c r="D753" s="8"/>
      <c r="E753" s="8"/>
      <c r="F753" s="8"/>
      <c r="G753" s="8"/>
      <c r="H753" s="8"/>
      <c r="I753" s="8"/>
      <c r="J753" s="8"/>
      <c r="K753" s="7"/>
      <c r="L753" s="7"/>
      <c r="M753" s="7"/>
      <c r="N753" s="7"/>
      <c r="O753" s="7"/>
      <c r="P753" s="7"/>
      <c r="Q753" s="7"/>
      <c r="R753" s="7"/>
      <c r="S753" s="7"/>
      <c r="T753" s="7"/>
      <c r="U753" s="7"/>
      <c r="V753" s="7"/>
      <c r="W753" s="7"/>
      <c r="X753" s="7"/>
      <c r="Y753" s="7"/>
      <c r="Z753" s="7"/>
    </row>
    <row r="754" spans="1:26" ht="12.75" customHeight="1">
      <c r="A754" s="7"/>
      <c r="B754" s="8"/>
      <c r="C754" s="8"/>
      <c r="D754" s="8"/>
      <c r="E754" s="8"/>
      <c r="F754" s="8"/>
      <c r="G754" s="8"/>
      <c r="H754" s="8"/>
      <c r="I754" s="8"/>
      <c r="J754" s="8"/>
      <c r="K754" s="7"/>
      <c r="L754" s="7"/>
      <c r="M754" s="7"/>
      <c r="N754" s="7"/>
      <c r="O754" s="7"/>
      <c r="P754" s="7"/>
      <c r="Q754" s="7"/>
      <c r="R754" s="7"/>
      <c r="S754" s="7"/>
      <c r="T754" s="7"/>
      <c r="U754" s="7"/>
      <c r="V754" s="7"/>
      <c r="W754" s="7"/>
      <c r="X754" s="7"/>
      <c r="Y754" s="7"/>
      <c r="Z754" s="7"/>
    </row>
    <row r="755" spans="1:26" ht="12.75" customHeight="1">
      <c r="A755" s="7"/>
      <c r="B755" s="8"/>
      <c r="C755" s="8"/>
      <c r="D755" s="8"/>
      <c r="E755" s="8"/>
      <c r="F755" s="8"/>
      <c r="G755" s="8"/>
      <c r="H755" s="8"/>
      <c r="I755" s="8"/>
      <c r="J755" s="8"/>
      <c r="K755" s="7"/>
      <c r="L755" s="7"/>
      <c r="M755" s="7"/>
      <c r="N755" s="7"/>
      <c r="O755" s="7"/>
      <c r="P755" s="7"/>
      <c r="Q755" s="7"/>
      <c r="R755" s="7"/>
      <c r="S755" s="7"/>
      <c r="T755" s="7"/>
      <c r="U755" s="7"/>
      <c r="V755" s="7"/>
      <c r="W755" s="7"/>
      <c r="X755" s="7"/>
      <c r="Y755" s="7"/>
      <c r="Z755" s="7"/>
    </row>
    <row r="756" spans="1:26" ht="12.75" customHeight="1">
      <c r="A756" s="7"/>
      <c r="B756" s="8"/>
      <c r="C756" s="8"/>
      <c r="D756" s="8"/>
      <c r="E756" s="8"/>
      <c r="F756" s="8"/>
      <c r="G756" s="8"/>
      <c r="H756" s="8"/>
      <c r="I756" s="8"/>
      <c r="J756" s="8"/>
      <c r="K756" s="7"/>
      <c r="L756" s="7"/>
      <c r="M756" s="7"/>
      <c r="N756" s="7"/>
      <c r="O756" s="7"/>
      <c r="P756" s="7"/>
      <c r="Q756" s="7"/>
      <c r="R756" s="7"/>
      <c r="S756" s="7"/>
      <c r="T756" s="7"/>
      <c r="U756" s="7"/>
      <c r="V756" s="7"/>
      <c r="W756" s="7"/>
      <c r="X756" s="7"/>
      <c r="Y756" s="7"/>
      <c r="Z756" s="7"/>
    </row>
    <row r="757" spans="1:26" ht="12.75" customHeight="1">
      <c r="A757" s="7"/>
      <c r="B757" s="8"/>
      <c r="C757" s="8"/>
      <c r="D757" s="8"/>
      <c r="E757" s="8"/>
      <c r="F757" s="8"/>
      <c r="G757" s="8"/>
      <c r="H757" s="8"/>
      <c r="I757" s="8"/>
      <c r="J757" s="8"/>
      <c r="K757" s="7"/>
      <c r="L757" s="7"/>
      <c r="M757" s="7"/>
      <c r="N757" s="7"/>
      <c r="O757" s="7"/>
      <c r="P757" s="7"/>
      <c r="Q757" s="7"/>
      <c r="R757" s="7"/>
      <c r="S757" s="7"/>
      <c r="T757" s="7"/>
      <c r="U757" s="7"/>
      <c r="V757" s="7"/>
      <c r="W757" s="7"/>
      <c r="X757" s="7"/>
      <c r="Y757" s="7"/>
      <c r="Z757" s="7"/>
    </row>
    <row r="758" spans="1:26" ht="12.75" customHeight="1">
      <c r="A758" s="7"/>
      <c r="B758" s="8"/>
      <c r="C758" s="8"/>
      <c r="D758" s="8"/>
      <c r="E758" s="8"/>
      <c r="F758" s="8"/>
      <c r="G758" s="8"/>
      <c r="H758" s="8"/>
      <c r="I758" s="8"/>
      <c r="J758" s="8"/>
      <c r="K758" s="7"/>
      <c r="L758" s="7"/>
      <c r="M758" s="7"/>
      <c r="N758" s="7"/>
      <c r="O758" s="7"/>
      <c r="P758" s="7"/>
      <c r="Q758" s="7"/>
      <c r="R758" s="7"/>
      <c r="S758" s="7"/>
      <c r="T758" s="7"/>
      <c r="U758" s="7"/>
      <c r="V758" s="7"/>
      <c r="W758" s="7"/>
      <c r="X758" s="7"/>
      <c r="Y758" s="7"/>
      <c r="Z758" s="7"/>
    </row>
    <row r="759" spans="1:26" ht="12.75" customHeight="1">
      <c r="A759" s="7"/>
      <c r="B759" s="8"/>
      <c r="C759" s="8"/>
      <c r="D759" s="8"/>
      <c r="E759" s="8"/>
      <c r="F759" s="8"/>
      <c r="G759" s="8"/>
      <c r="H759" s="8"/>
      <c r="I759" s="8"/>
      <c r="J759" s="8"/>
      <c r="K759" s="7"/>
      <c r="L759" s="7"/>
      <c r="M759" s="7"/>
      <c r="N759" s="7"/>
      <c r="O759" s="7"/>
      <c r="P759" s="7"/>
      <c r="Q759" s="7"/>
      <c r="R759" s="7"/>
      <c r="S759" s="7"/>
      <c r="T759" s="7"/>
      <c r="U759" s="7"/>
      <c r="V759" s="7"/>
      <c r="W759" s="7"/>
      <c r="X759" s="7"/>
      <c r="Y759" s="7"/>
      <c r="Z759" s="7"/>
    </row>
    <row r="760" spans="1:26" ht="12.75" customHeight="1">
      <c r="A760" s="7"/>
      <c r="B760" s="8"/>
      <c r="C760" s="8"/>
      <c r="D760" s="8"/>
      <c r="E760" s="8"/>
      <c r="F760" s="8"/>
      <c r="G760" s="8"/>
      <c r="H760" s="8"/>
      <c r="I760" s="8"/>
      <c r="J760" s="8"/>
      <c r="K760" s="7"/>
      <c r="L760" s="7"/>
      <c r="M760" s="7"/>
      <c r="N760" s="7"/>
      <c r="O760" s="7"/>
      <c r="P760" s="7"/>
      <c r="Q760" s="7"/>
      <c r="R760" s="7"/>
      <c r="S760" s="7"/>
      <c r="T760" s="7"/>
      <c r="U760" s="7"/>
      <c r="V760" s="7"/>
      <c r="W760" s="7"/>
      <c r="X760" s="7"/>
      <c r="Y760" s="7"/>
      <c r="Z760" s="7"/>
    </row>
    <row r="761" spans="1:26" ht="12.75" customHeight="1">
      <c r="A761" s="7"/>
      <c r="B761" s="8"/>
      <c r="C761" s="8"/>
      <c r="D761" s="8"/>
      <c r="E761" s="8"/>
      <c r="F761" s="8"/>
      <c r="G761" s="8"/>
      <c r="H761" s="8"/>
      <c r="I761" s="8"/>
      <c r="J761" s="8"/>
      <c r="K761" s="7"/>
      <c r="L761" s="7"/>
      <c r="M761" s="7"/>
      <c r="N761" s="7"/>
      <c r="O761" s="7"/>
      <c r="P761" s="7"/>
      <c r="Q761" s="7"/>
      <c r="R761" s="7"/>
      <c r="S761" s="7"/>
      <c r="T761" s="7"/>
      <c r="U761" s="7"/>
      <c r="V761" s="7"/>
      <c r="W761" s="7"/>
      <c r="X761" s="7"/>
      <c r="Y761" s="7"/>
      <c r="Z761" s="7"/>
    </row>
    <row r="762" spans="1:26" ht="12.75" customHeight="1">
      <c r="A762" s="7"/>
      <c r="B762" s="8"/>
      <c r="C762" s="8"/>
      <c r="D762" s="8"/>
      <c r="E762" s="8"/>
      <c r="F762" s="8"/>
      <c r="G762" s="8"/>
      <c r="H762" s="8"/>
      <c r="I762" s="8"/>
      <c r="J762" s="8"/>
      <c r="K762" s="7"/>
      <c r="L762" s="7"/>
      <c r="M762" s="7"/>
      <c r="N762" s="7"/>
      <c r="O762" s="7"/>
      <c r="P762" s="7"/>
      <c r="Q762" s="7"/>
      <c r="R762" s="7"/>
      <c r="S762" s="7"/>
      <c r="T762" s="7"/>
      <c r="U762" s="7"/>
      <c r="V762" s="7"/>
      <c r="W762" s="7"/>
      <c r="X762" s="7"/>
      <c r="Y762" s="7"/>
      <c r="Z762" s="7"/>
    </row>
    <row r="763" spans="1:26" ht="12.75" customHeight="1">
      <c r="A763" s="7"/>
      <c r="B763" s="8"/>
      <c r="C763" s="8"/>
      <c r="D763" s="8"/>
      <c r="E763" s="8"/>
      <c r="F763" s="8"/>
      <c r="G763" s="8"/>
      <c r="H763" s="8"/>
      <c r="I763" s="8"/>
      <c r="J763" s="8"/>
      <c r="K763" s="7"/>
      <c r="L763" s="7"/>
      <c r="M763" s="7"/>
      <c r="N763" s="7"/>
      <c r="O763" s="7"/>
      <c r="P763" s="7"/>
      <c r="Q763" s="7"/>
      <c r="R763" s="7"/>
      <c r="S763" s="7"/>
      <c r="T763" s="7"/>
      <c r="U763" s="7"/>
      <c r="V763" s="7"/>
      <c r="W763" s="7"/>
      <c r="X763" s="7"/>
      <c r="Y763" s="7"/>
      <c r="Z763" s="7"/>
    </row>
    <row r="764" spans="1:26" ht="12.75" customHeight="1">
      <c r="A764" s="7"/>
      <c r="B764" s="8"/>
      <c r="C764" s="8"/>
      <c r="D764" s="8"/>
      <c r="E764" s="8"/>
      <c r="F764" s="8"/>
      <c r="G764" s="8"/>
      <c r="H764" s="8"/>
      <c r="I764" s="8"/>
      <c r="J764" s="8"/>
      <c r="K764" s="7"/>
      <c r="L764" s="7"/>
      <c r="M764" s="7"/>
      <c r="N764" s="7"/>
      <c r="O764" s="7"/>
      <c r="P764" s="7"/>
      <c r="Q764" s="7"/>
      <c r="R764" s="7"/>
      <c r="S764" s="7"/>
      <c r="T764" s="7"/>
      <c r="U764" s="7"/>
      <c r="V764" s="7"/>
      <c r="W764" s="7"/>
      <c r="X764" s="7"/>
      <c r="Y764" s="7"/>
      <c r="Z764" s="7"/>
    </row>
    <row r="765" spans="1:26" ht="12.75" customHeight="1">
      <c r="A765" s="7"/>
      <c r="B765" s="8"/>
      <c r="C765" s="8"/>
      <c r="D765" s="8"/>
      <c r="E765" s="8"/>
      <c r="F765" s="8"/>
      <c r="G765" s="8"/>
      <c r="H765" s="8"/>
      <c r="I765" s="8"/>
      <c r="J765" s="8"/>
      <c r="K765" s="7"/>
      <c r="L765" s="7"/>
      <c r="M765" s="7"/>
      <c r="N765" s="7"/>
      <c r="O765" s="7"/>
      <c r="P765" s="7"/>
      <c r="Q765" s="7"/>
      <c r="R765" s="7"/>
      <c r="S765" s="7"/>
      <c r="T765" s="7"/>
      <c r="U765" s="7"/>
      <c r="V765" s="7"/>
      <c r="W765" s="7"/>
      <c r="X765" s="7"/>
      <c r="Y765" s="7"/>
      <c r="Z765" s="7"/>
    </row>
    <row r="766" spans="1:26" ht="12.75" customHeight="1">
      <c r="A766" s="7"/>
      <c r="B766" s="8"/>
      <c r="C766" s="8"/>
      <c r="D766" s="8"/>
      <c r="E766" s="8"/>
      <c r="F766" s="8"/>
      <c r="G766" s="8"/>
      <c r="H766" s="8"/>
      <c r="I766" s="8"/>
      <c r="J766" s="8"/>
      <c r="K766" s="7"/>
      <c r="L766" s="7"/>
      <c r="M766" s="7"/>
      <c r="N766" s="7"/>
      <c r="O766" s="7"/>
      <c r="P766" s="7"/>
      <c r="Q766" s="7"/>
      <c r="R766" s="7"/>
      <c r="S766" s="7"/>
      <c r="T766" s="7"/>
      <c r="U766" s="7"/>
      <c r="V766" s="7"/>
      <c r="W766" s="7"/>
      <c r="X766" s="7"/>
      <c r="Y766" s="7"/>
      <c r="Z766" s="7"/>
    </row>
    <row r="767" spans="1:26" ht="12.75" customHeight="1">
      <c r="A767" s="7"/>
      <c r="B767" s="8"/>
      <c r="C767" s="8"/>
      <c r="D767" s="8"/>
      <c r="E767" s="8"/>
      <c r="F767" s="8"/>
      <c r="G767" s="8"/>
      <c r="H767" s="8"/>
      <c r="I767" s="8"/>
      <c r="J767" s="8"/>
      <c r="K767" s="7"/>
      <c r="L767" s="7"/>
      <c r="M767" s="7"/>
      <c r="N767" s="7"/>
      <c r="O767" s="7"/>
      <c r="P767" s="7"/>
      <c r="Q767" s="7"/>
      <c r="R767" s="7"/>
      <c r="S767" s="7"/>
      <c r="T767" s="7"/>
      <c r="U767" s="7"/>
      <c r="V767" s="7"/>
      <c r="W767" s="7"/>
      <c r="X767" s="7"/>
      <c r="Y767" s="7"/>
      <c r="Z767" s="7"/>
    </row>
    <row r="768" spans="1:26" ht="12.75" customHeight="1">
      <c r="A768" s="7"/>
      <c r="B768" s="8"/>
      <c r="C768" s="8"/>
      <c r="D768" s="8"/>
      <c r="E768" s="8"/>
      <c r="F768" s="8"/>
      <c r="G768" s="8"/>
      <c r="H768" s="8"/>
      <c r="I768" s="8"/>
      <c r="J768" s="8"/>
      <c r="K768" s="7"/>
      <c r="L768" s="7"/>
      <c r="M768" s="7"/>
      <c r="N768" s="7"/>
      <c r="O768" s="7"/>
      <c r="P768" s="7"/>
      <c r="Q768" s="7"/>
      <c r="R768" s="7"/>
      <c r="S768" s="7"/>
      <c r="T768" s="7"/>
      <c r="U768" s="7"/>
      <c r="V768" s="7"/>
      <c r="W768" s="7"/>
      <c r="X768" s="7"/>
      <c r="Y768" s="7"/>
      <c r="Z768" s="7"/>
    </row>
    <row r="769" spans="1:26" ht="12.75" customHeight="1">
      <c r="A769" s="7"/>
      <c r="B769" s="8"/>
      <c r="C769" s="8"/>
      <c r="D769" s="8"/>
      <c r="E769" s="8"/>
      <c r="F769" s="8"/>
      <c r="G769" s="8"/>
      <c r="H769" s="8"/>
      <c r="I769" s="8"/>
      <c r="J769" s="8"/>
      <c r="K769" s="7"/>
      <c r="L769" s="7"/>
      <c r="M769" s="7"/>
      <c r="N769" s="7"/>
      <c r="O769" s="7"/>
      <c r="P769" s="7"/>
      <c r="Q769" s="7"/>
      <c r="R769" s="7"/>
      <c r="S769" s="7"/>
      <c r="T769" s="7"/>
      <c r="U769" s="7"/>
      <c r="V769" s="7"/>
      <c r="W769" s="7"/>
      <c r="X769" s="7"/>
      <c r="Y769" s="7"/>
      <c r="Z769" s="7"/>
    </row>
    <row r="770" spans="1:26" ht="12.75" customHeight="1">
      <c r="A770" s="7"/>
      <c r="B770" s="8"/>
      <c r="C770" s="8"/>
      <c r="D770" s="8"/>
      <c r="E770" s="8"/>
      <c r="F770" s="8"/>
      <c r="G770" s="8"/>
      <c r="H770" s="8"/>
      <c r="I770" s="8"/>
      <c r="J770" s="8"/>
      <c r="K770" s="7"/>
      <c r="L770" s="7"/>
      <c r="M770" s="7"/>
      <c r="N770" s="7"/>
      <c r="O770" s="7"/>
      <c r="P770" s="7"/>
      <c r="Q770" s="7"/>
      <c r="R770" s="7"/>
      <c r="S770" s="7"/>
      <c r="T770" s="7"/>
      <c r="U770" s="7"/>
      <c r="V770" s="7"/>
      <c r="W770" s="7"/>
      <c r="X770" s="7"/>
      <c r="Y770" s="7"/>
      <c r="Z770" s="7"/>
    </row>
    <row r="771" spans="1:26" ht="12.75" customHeight="1">
      <c r="A771" s="7"/>
      <c r="B771" s="8"/>
      <c r="C771" s="8"/>
      <c r="D771" s="8"/>
      <c r="E771" s="8"/>
      <c r="F771" s="8"/>
      <c r="G771" s="8"/>
      <c r="H771" s="8"/>
      <c r="I771" s="8"/>
      <c r="J771" s="8"/>
      <c r="K771" s="7"/>
      <c r="L771" s="7"/>
      <c r="M771" s="7"/>
      <c r="N771" s="7"/>
      <c r="O771" s="7"/>
      <c r="P771" s="7"/>
      <c r="Q771" s="7"/>
      <c r="R771" s="7"/>
      <c r="S771" s="7"/>
      <c r="T771" s="7"/>
      <c r="U771" s="7"/>
      <c r="V771" s="7"/>
      <c r="W771" s="7"/>
      <c r="X771" s="7"/>
      <c r="Y771" s="7"/>
      <c r="Z771" s="7"/>
    </row>
    <row r="772" spans="1:26" ht="12.75" customHeight="1">
      <c r="A772" s="7"/>
      <c r="B772" s="8"/>
      <c r="C772" s="8"/>
      <c r="D772" s="8"/>
      <c r="E772" s="8"/>
      <c r="F772" s="8"/>
      <c r="G772" s="8"/>
      <c r="H772" s="8"/>
      <c r="I772" s="8"/>
      <c r="J772" s="8"/>
      <c r="K772" s="7"/>
      <c r="L772" s="7"/>
      <c r="M772" s="7"/>
      <c r="N772" s="7"/>
      <c r="O772" s="7"/>
      <c r="P772" s="7"/>
      <c r="Q772" s="7"/>
      <c r="R772" s="7"/>
      <c r="S772" s="7"/>
      <c r="T772" s="7"/>
      <c r="U772" s="7"/>
      <c r="V772" s="7"/>
      <c r="W772" s="7"/>
      <c r="X772" s="7"/>
      <c r="Y772" s="7"/>
      <c r="Z772" s="7"/>
    </row>
    <row r="773" spans="1:26" ht="12.75" customHeight="1">
      <c r="A773" s="7"/>
      <c r="B773" s="8"/>
      <c r="C773" s="8"/>
      <c r="D773" s="8"/>
      <c r="E773" s="8"/>
      <c r="F773" s="8"/>
      <c r="G773" s="8"/>
      <c r="H773" s="8"/>
      <c r="I773" s="8"/>
      <c r="J773" s="8"/>
      <c r="K773" s="7"/>
      <c r="L773" s="7"/>
      <c r="M773" s="7"/>
      <c r="N773" s="7"/>
      <c r="O773" s="7"/>
      <c r="P773" s="7"/>
      <c r="Q773" s="7"/>
      <c r="R773" s="7"/>
      <c r="S773" s="7"/>
      <c r="T773" s="7"/>
      <c r="U773" s="7"/>
      <c r="V773" s="7"/>
      <c r="W773" s="7"/>
      <c r="X773" s="7"/>
      <c r="Y773" s="7"/>
      <c r="Z773" s="7"/>
    </row>
    <row r="774" spans="1:26" ht="12.75" customHeight="1">
      <c r="A774" s="7"/>
      <c r="B774" s="8"/>
      <c r="C774" s="8"/>
      <c r="D774" s="8"/>
      <c r="E774" s="8"/>
      <c r="F774" s="8"/>
      <c r="G774" s="8"/>
      <c r="H774" s="8"/>
      <c r="I774" s="8"/>
      <c r="J774" s="8"/>
      <c r="K774" s="7"/>
      <c r="L774" s="7"/>
      <c r="M774" s="7"/>
      <c r="N774" s="7"/>
      <c r="O774" s="7"/>
      <c r="P774" s="7"/>
      <c r="Q774" s="7"/>
      <c r="R774" s="7"/>
      <c r="S774" s="7"/>
      <c r="T774" s="7"/>
      <c r="U774" s="7"/>
      <c r="V774" s="7"/>
      <c r="W774" s="7"/>
      <c r="X774" s="7"/>
      <c r="Y774" s="7"/>
      <c r="Z774" s="7"/>
    </row>
    <row r="775" spans="1:26" ht="12.75" customHeight="1">
      <c r="A775" s="7"/>
      <c r="B775" s="8"/>
      <c r="C775" s="8"/>
      <c r="D775" s="8"/>
      <c r="E775" s="8"/>
      <c r="F775" s="8"/>
      <c r="G775" s="8"/>
      <c r="H775" s="8"/>
      <c r="I775" s="8"/>
      <c r="J775" s="8"/>
      <c r="K775" s="7"/>
      <c r="L775" s="7"/>
      <c r="M775" s="7"/>
      <c r="N775" s="7"/>
      <c r="O775" s="7"/>
      <c r="P775" s="7"/>
      <c r="Q775" s="7"/>
      <c r="R775" s="7"/>
      <c r="S775" s="7"/>
      <c r="T775" s="7"/>
      <c r="U775" s="7"/>
      <c r="V775" s="7"/>
      <c r="W775" s="7"/>
      <c r="X775" s="7"/>
      <c r="Y775" s="7"/>
      <c r="Z775" s="7"/>
    </row>
    <row r="776" spans="1:26" ht="12.75" customHeight="1">
      <c r="A776" s="7"/>
      <c r="B776" s="8"/>
      <c r="C776" s="8"/>
      <c r="D776" s="8"/>
      <c r="E776" s="8"/>
      <c r="F776" s="8"/>
      <c r="G776" s="8"/>
      <c r="H776" s="8"/>
      <c r="I776" s="8"/>
      <c r="J776" s="8"/>
      <c r="K776" s="7"/>
      <c r="L776" s="7"/>
      <c r="M776" s="7"/>
      <c r="N776" s="7"/>
      <c r="O776" s="7"/>
      <c r="P776" s="7"/>
      <c r="Q776" s="7"/>
      <c r="R776" s="7"/>
      <c r="S776" s="7"/>
      <c r="T776" s="7"/>
      <c r="U776" s="7"/>
      <c r="V776" s="7"/>
      <c r="W776" s="7"/>
      <c r="X776" s="7"/>
      <c r="Y776" s="7"/>
      <c r="Z776" s="7"/>
    </row>
    <row r="777" spans="1:26" ht="12.75" customHeight="1">
      <c r="A777" s="7"/>
      <c r="B777" s="8"/>
      <c r="C777" s="8"/>
      <c r="D777" s="8"/>
      <c r="E777" s="8"/>
      <c r="F777" s="8"/>
      <c r="G777" s="8"/>
      <c r="H777" s="8"/>
      <c r="I777" s="8"/>
      <c r="J777" s="8"/>
      <c r="K777" s="7"/>
      <c r="L777" s="7"/>
      <c r="M777" s="7"/>
      <c r="N777" s="7"/>
      <c r="O777" s="7"/>
      <c r="P777" s="7"/>
      <c r="Q777" s="7"/>
      <c r="R777" s="7"/>
      <c r="S777" s="7"/>
      <c r="T777" s="7"/>
      <c r="U777" s="7"/>
      <c r="V777" s="7"/>
      <c r="W777" s="7"/>
      <c r="X777" s="7"/>
      <c r="Y777" s="7"/>
      <c r="Z777" s="7"/>
    </row>
    <row r="778" spans="1:26" ht="12.75" customHeight="1">
      <c r="A778" s="7"/>
      <c r="B778" s="8"/>
      <c r="C778" s="8"/>
      <c r="D778" s="8"/>
      <c r="E778" s="8"/>
      <c r="F778" s="8"/>
      <c r="G778" s="8"/>
      <c r="H778" s="8"/>
      <c r="I778" s="8"/>
      <c r="J778" s="8"/>
      <c r="K778" s="7"/>
      <c r="L778" s="7"/>
      <c r="M778" s="7"/>
      <c r="N778" s="7"/>
      <c r="O778" s="7"/>
      <c r="P778" s="7"/>
      <c r="Q778" s="7"/>
      <c r="R778" s="7"/>
      <c r="S778" s="7"/>
      <c r="T778" s="7"/>
      <c r="U778" s="7"/>
      <c r="V778" s="7"/>
      <c r="W778" s="7"/>
      <c r="X778" s="7"/>
      <c r="Y778" s="7"/>
      <c r="Z778" s="7"/>
    </row>
    <row r="779" spans="1:26" ht="12.75" customHeight="1">
      <c r="A779" s="7"/>
      <c r="B779" s="8"/>
      <c r="C779" s="8"/>
      <c r="D779" s="8"/>
      <c r="E779" s="8"/>
      <c r="F779" s="8"/>
      <c r="G779" s="8"/>
      <c r="H779" s="8"/>
      <c r="I779" s="8"/>
      <c r="J779" s="8"/>
      <c r="K779" s="7"/>
      <c r="L779" s="7"/>
      <c r="M779" s="7"/>
      <c r="N779" s="7"/>
      <c r="O779" s="7"/>
      <c r="P779" s="7"/>
      <c r="Q779" s="7"/>
      <c r="R779" s="7"/>
      <c r="S779" s="7"/>
      <c r="T779" s="7"/>
      <c r="U779" s="7"/>
      <c r="V779" s="7"/>
      <c r="W779" s="7"/>
      <c r="X779" s="7"/>
      <c r="Y779" s="7"/>
      <c r="Z779" s="7"/>
    </row>
    <row r="780" spans="1:26" ht="12.75" customHeight="1">
      <c r="A780" s="7"/>
      <c r="B780" s="8"/>
      <c r="C780" s="8"/>
      <c r="D780" s="8"/>
      <c r="E780" s="8"/>
      <c r="F780" s="8"/>
      <c r="G780" s="8"/>
      <c r="H780" s="8"/>
      <c r="I780" s="8"/>
      <c r="J780" s="8"/>
      <c r="K780" s="7"/>
      <c r="L780" s="7"/>
      <c r="M780" s="7"/>
      <c r="N780" s="7"/>
      <c r="O780" s="7"/>
      <c r="P780" s="7"/>
      <c r="Q780" s="7"/>
      <c r="R780" s="7"/>
      <c r="S780" s="7"/>
      <c r="T780" s="7"/>
      <c r="U780" s="7"/>
      <c r="V780" s="7"/>
      <c r="W780" s="7"/>
      <c r="X780" s="7"/>
      <c r="Y780" s="7"/>
      <c r="Z780" s="7"/>
    </row>
    <row r="781" spans="1:26" ht="12.75" customHeight="1">
      <c r="A781" s="7"/>
      <c r="B781" s="8"/>
      <c r="C781" s="8"/>
      <c r="D781" s="8"/>
      <c r="E781" s="8"/>
      <c r="F781" s="8"/>
      <c r="G781" s="8"/>
      <c r="H781" s="8"/>
      <c r="I781" s="8"/>
      <c r="J781" s="8"/>
      <c r="K781" s="7"/>
      <c r="L781" s="7"/>
      <c r="M781" s="7"/>
      <c r="N781" s="7"/>
      <c r="O781" s="7"/>
      <c r="P781" s="7"/>
      <c r="Q781" s="7"/>
      <c r="R781" s="7"/>
      <c r="S781" s="7"/>
      <c r="T781" s="7"/>
      <c r="U781" s="7"/>
      <c r="V781" s="7"/>
      <c r="W781" s="7"/>
      <c r="X781" s="7"/>
      <c r="Y781" s="7"/>
      <c r="Z781" s="7"/>
    </row>
    <row r="782" spans="1:26" ht="12.75" customHeight="1">
      <c r="A782" s="7"/>
      <c r="B782" s="8"/>
      <c r="C782" s="8"/>
      <c r="D782" s="8"/>
      <c r="E782" s="8"/>
      <c r="F782" s="8"/>
      <c r="G782" s="8"/>
      <c r="H782" s="8"/>
      <c r="I782" s="8"/>
      <c r="J782" s="8"/>
      <c r="K782" s="7"/>
      <c r="L782" s="7"/>
      <c r="M782" s="7"/>
      <c r="N782" s="7"/>
      <c r="O782" s="7"/>
      <c r="P782" s="7"/>
      <c r="Q782" s="7"/>
      <c r="R782" s="7"/>
      <c r="S782" s="7"/>
      <c r="T782" s="7"/>
      <c r="U782" s="7"/>
      <c r="V782" s="7"/>
      <c r="W782" s="7"/>
      <c r="X782" s="7"/>
      <c r="Y782" s="7"/>
      <c r="Z782" s="7"/>
    </row>
    <row r="783" spans="1:26" ht="12.75" customHeight="1">
      <c r="A783" s="7"/>
      <c r="B783" s="8"/>
      <c r="C783" s="8"/>
      <c r="D783" s="8"/>
      <c r="E783" s="8"/>
      <c r="F783" s="8"/>
      <c r="G783" s="8"/>
      <c r="H783" s="8"/>
      <c r="I783" s="8"/>
      <c r="J783" s="8"/>
      <c r="K783" s="7"/>
      <c r="L783" s="7"/>
      <c r="M783" s="7"/>
      <c r="N783" s="7"/>
      <c r="O783" s="7"/>
      <c r="P783" s="7"/>
      <c r="Q783" s="7"/>
      <c r="R783" s="7"/>
      <c r="S783" s="7"/>
      <c r="T783" s="7"/>
      <c r="U783" s="7"/>
      <c r="V783" s="7"/>
      <c r="W783" s="7"/>
      <c r="X783" s="7"/>
      <c r="Y783" s="7"/>
      <c r="Z783" s="7"/>
    </row>
    <row r="784" spans="1:26" ht="12.75" customHeight="1">
      <c r="A784" s="7"/>
      <c r="B784" s="8"/>
      <c r="C784" s="8"/>
      <c r="D784" s="8"/>
      <c r="E784" s="8"/>
      <c r="F784" s="8"/>
      <c r="G784" s="8"/>
      <c r="H784" s="8"/>
      <c r="I784" s="8"/>
      <c r="J784" s="8"/>
      <c r="K784" s="7"/>
      <c r="L784" s="7"/>
      <c r="M784" s="7"/>
      <c r="N784" s="7"/>
      <c r="O784" s="7"/>
      <c r="P784" s="7"/>
      <c r="Q784" s="7"/>
      <c r="R784" s="7"/>
      <c r="S784" s="7"/>
      <c r="T784" s="7"/>
      <c r="U784" s="7"/>
      <c r="V784" s="7"/>
      <c r="W784" s="7"/>
      <c r="X784" s="7"/>
      <c r="Y784" s="7"/>
      <c r="Z784" s="7"/>
    </row>
    <row r="785" spans="1:26" ht="12.75" customHeight="1">
      <c r="A785" s="7"/>
      <c r="B785" s="8"/>
      <c r="C785" s="8"/>
      <c r="D785" s="8"/>
      <c r="E785" s="8"/>
      <c r="F785" s="8"/>
      <c r="G785" s="8"/>
      <c r="H785" s="8"/>
      <c r="I785" s="8"/>
      <c r="J785" s="8"/>
      <c r="K785" s="7"/>
      <c r="L785" s="7"/>
      <c r="M785" s="7"/>
      <c r="N785" s="7"/>
      <c r="O785" s="7"/>
      <c r="P785" s="7"/>
      <c r="Q785" s="7"/>
      <c r="R785" s="7"/>
      <c r="S785" s="7"/>
      <c r="T785" s="7"/>
      <c r="U785" s="7"/>
      <c r="V785" s="7"/>
      <c r="W785" s="7"/>
      <c r="X785" s="7"/>
      <c r="Y785" s="7"/>
      <c r="Z785" s="7"/>
    </row>
    <row r="786" spans="1:26" ht="12.75" customHeight="1">
      <c r="A786" s="7"/>
      <c r="B786" s="8"/>
      <c r="C786" s="8"/>
      <c r="D786" s="8"/>
      <c r="E786" s="8"/>
      <c r="F786" s="8"/>
      <c r="G786" s="8"/>
      <c r="H786" s="8"/>
      <c r="I786" s="8"/>
      <c r="J786" s="8"/>
      <c r="K786" s="7"/>
      <c r="L786" s="7"/>
      <c r="M786" s="7"/>
      <c r="N786" s="7"/>
      <c r="O786" s="7"/>
      <c r="P786" s="7"/>
      <c r="Q786" s="7"/>
      <c r="R786" s="7"/>
      <c r="S786" s="7"/>
      <c r="T786" s="7"/>
      <c r="U786" s="7"/>
      <c r="V786" s="7"/>
      <c r="W786" s="7"/>
      <c r="X786" s="7"/>
      <c r="Y786" s="7"/>
      <c r="Z786" s="7"/>
    </row>
    <row r="787" spans="1:26" ht="12.75" customHeight="1">
      <c r="A787" s="7"/>
      <c r="B787" s="8"/>
      <c r="C787" s="8"/>
      <c r="D787" s="8"/>
      <c r="E787" s="8"/>
      <c r="F787" s="8"/>
      <c r="G787" s="8"/>
      <c r="H787" s="8"/>
      <c r="I787" s="8"/>
      <c r="J787" s="8"/>
      <c r="K787" s="7"/>
      <c r="L787" s="7"/>
      <c r="M787" s="7"/>
      <c r="N787" s="7"/>
      <c r="O787" s="7"/>
      <c r="P787" s="7"/>
      <c r="Q787" s="7"/>
      <c r="R787" s="7"/>
      <c r="S787" s="7"/>
      <c r="T787" s="7"/>
      <c r="U787" s="7"/>
      <c r="V787" s="7"/>
      <c r="W787" s="7"/>
      <c r="X787" s="7"/>
      <c r="Y787" s="7"/>
      <c r="Z787" s="7"/>
    </row>
    <row r="788" spans="1:26" ht="12.75" customHeight="1">
      <c r="A788" s="7"/>
      <c r="B788" s="8"/>
      <c r="C788" s="8"/>
      <c r="D788" s="8"/>
      <c r="E788" s="8"/>
      <c r="F788" s="8"/>
      <c r="G788" s="8"/>
      <c r="H788" s="8"/>
      <c r="I788" s="8"/>
      <c r="J788" s="8"/>
      <c r="K788" s="7"/>
      <c r="L788" s="7"/>
      <c r="M788" s="7"/>
      <c r="N788" s="7"/>
      <c r="O788" s="7"/>
      <c r="P788" s="7"/>
      <c r="Q788" s="7"/>
      <c r="R788" s="7"/>
      <c r="S788" s="7"/>
      <c r="T788" s="7"/>
      <c r="U788" s="7"/>
      <c r="V788" s="7"/>
      <c r="W788" s="7"/>
      <c r="X788" s="7"/>
      <c r="Y788" s="7"/>
      <c r="Z788" s="7"/>
    </row>
    <row r="789" spans="1:26" ht="12.75" customHeight="1">
      <c r="A789" s="7"/>
      <c r="B789" s="8"/>
      <c r="C789" s="8"/>
      <c r="D789" s="8"/>
      <c r="E789" s="8"/>
      <c r="F789" s="8"/>
      <c r="G789" s="8"/>
      <c r="H789" s="8"/>
      <c r="I789" s="8"/>
      <c r="J789" s="8"/>
      <c r="K789" s="7"/>
      <c r="L789" s="7"/>
      <c r="M789" s="7"/>
      <c r="N789" s="7"/>
      <c r="O789" s="7"/>
      <c r="P789" s="7"/>
      <c r="Q789" s="7"/>
      <c r="R789" s="7"/>
      <c r="S789" s="7"/>
      <c r="T789" s="7"/>
      <c r="U789" s="7"/>
      <c r="V789" s="7"/>
      <c r="W789" s="7"/>
      <c r="X789" s="7"/>
      <c r="Y789" s="7"/>
      <c r="Z789" s="7"/>
    </row>
    <row r="790" spans="1:26" ht="12.75" customHeight="1">
      <c r="A790" s="7"/>
      <c r="B790" s="8"/>
      <c r="C790" s="8"/>
      <c r="D790" s="8"/>
      <c r="E790" s="8"/>
      <c r="F790" s="8"/>
      <c r="G790" s="8"/>
      <c r="H790" s="8"/>
      <c r="I790" s="8"/>
      <c r="J790" s="8"/>
      <c r="K790" s="7"/>
      <c r="L790" s="7"/>
      <c r="M790" s="7"/>
      <c r="N790" s="7"/>
      <c r="O790" s="7"/>
      <c r="P790" s="7"/>
      <c r="Q790" s="7"/>
      <c r="R790" s="7"/>
      <c r="S790" s="7"/>
      <c r="T790" s="7"/>
      <c r="U790" s="7"/>
      <c r="V790" s="7"/>
      <c r="W790" s="7"/>
      <c r="X790" s="7"/>
      <c r="Y790" s="7"/>
      <c r="Z790" s="7"/>
    </row>
    <row r="791" spans="1:26" ht="12.75" customHeight="1">
      <c r="A791" s="7"/>
      <c r="B791" s="8"/>
      <c r="C791" s="8"/>
      <c r="D791" s="8"/>
      <c r="E791" s="8"/>
      <c r="F791" s="8"/>
      <c r="G791" s="8"/>
      <c r="H791" s="8"/>
      <c r="I791" s="8"/>
      <c r="J791" s="8"/>
      <c r="K791" s="7"/>
      <c r="L791" s="7"/>
      <c r="M791" s="7"/>
      <c r="N791" s="7"/>
      <c r="O791" s="7"/>
      <c r="P791" s="7"/>
      <c r="Q791" s="7"/>
      <c r="R791" s="7"/>
      <c r="S791" s="7"/>
      <c r="T791" s="7"/>
      <c r="U791" s="7"/>
      <c r="V791" s="7"/>
      <c r="W791" s="7"/>
      <c r="X791" s="7"/>
      <c r="Y791" s="7"/>
      <c r="Z791" s="7"/>
    </row>
    <row r="792" spans="1:26" ht="12.75" customHeight="1">
      <c r="A792" s="7"/>
      <c r="B792" s="8"/>
      <c r="C792" s="8"/>
      <c r="D792" s="8"/>
      <c r="E792" s="8"/>
      <c r="F792" s="8"/>
      <c r="G792" s="8"/>
      <c r="H792" s="8"/>
      <c r="I792" s="8"/>
      <c r="J792" s="8"/>
      <c r="K792" s="7"/>
      <c r="L792" s="7"/>
      <c r="M792" s="7"/>
      <c r="N792" s="7"/>
      <c r="O792" s="7"/>
      <c r="P792" s="7"/>
      <c r="Q792" s="7"/>
      <c r="R792" s="7"/>
      <c r="S792" s="7"/>
      <c r="T792" s="7"/>
      <c r="U792" s="7"/>
      <c r="V792" s="7"/>
      <c r="W792" s="7"/>
      <c r="X792" s="7"/>
      <c r="Y792" s="7"/>
      <c r="Z792" s="7"/>
    </row>
    <row r="793" spans="1:26" ht="12.75" customHeight="1">
      <c r="A793" s="7"/>
      <c r="B793" s="8"/>
      <c r="C793" s="8"/>
      <c r="D793" s="8"/>
      <c r="E793" s="8"/>
      <c r="F793" s="8"/>
      <c r="G793" s="8"/>
      <c r="H793" s="8"/>
      <c r="I793" s="8"/>
      <c r="J793" s="8"/>
      <c r="K793" s="7"/>
      <c r="L793" s="7"/>
      <c r="M793" s="7"/>
      <c r="N793" s="7"/>
      <c r="O793" s="7"/>
      <c r="P793" s="7"/>
      <c r="Q793" s="7"/>
      <c r="R793" s="7"/>
      <c r="S793" s="7"/>
      <c r="T793" s="7"/>
      <c r="U793" s="7"/>
      <c r="V793" s="7"/>
      <c r="W793" s="7"/>
      <c r="X793" s="7"/>
      <c r="Y793" s="7"/>
      <c r="Z793" s="7"/>
    </row>
    <row r="794" spans="1:26" ht="12.75" customHeight="1">
      <c r="A794" s="7"/>
      <c r="B794" s="8"/>
      <c r="C794" s="8"/>
      <c r="D794" s="8"/>
      <c r="E794" s="8"/>
      <c r="F794" s="8"/>
      <c r="G794" s="8"/>
      <c r="H794" s="8"/>
      <c r="I794" s="8"/>
      <c r="J794" s="8"/>
      <c r="K794" s="7"/>
      <c r="L794" s="7"/>
      <c r="M794" s="7"/>
      <c r="N794" s="7"/>
      <c r="O794" s="7"/>
      <c r="P794" s="7"/>
      <c r="Q794" s="7"/>
      <c r="R794" s="7"/>
      <c r="S794" s="7"/>
      <c r="T794" s="7"/>
      <c r="U794" s="7"/>
      <c r="V794" s="7"/>
      <c r="W794" s="7"/>
      <c r="X794" s="7"/>
      <c r="Y794" s="7"/>
      <c r="Z794" s="7"/>
    </row>
    <row r="795" spans="1:26" ht="12.75" customHeight="1">
      <c r="A795" s="7"/>
      <c r="B795" s="8"/>
      <c r="C795" s="8"/>
      <c r="D795" s="8"/>
      <c r="E795" s="8"/>
      <c r="F795" s="8"/>
      <c r="G795" s="8"/>
      <c r="H795" s="8"/>
      <c r="I795" s="8"/>
      <c r="J795" s="8"/>
      <c r="K795" s="7"/>
      <c r="L795" s="7"/>
      <c r="M795" s="7"/>
      <c r="N795" s="7"/>
      <c r="O795" s="7"/>
      <c r="P795" s="7"/>
      <c r="Q795" s="7"/>
      <c r="R795" s="7"/>
      <c r="S795" s="7"/>
      <c r="T795" s="7"/>
      <c r="U795" s="7"/>
      <c r="V795" s="7"/>
      <c r="W795" s="7"/>
      <c r="X795" s="7"/>
      <c r="Y795" s="7"/>
      <c r="Z795" s="7"/>
    </row>
    <row r="796" spans="1:26" ht="12.75" customHeight="1">
      <c r="A796" s="7"/>
      <c r="B796" s="8"/>
      <c r="C796" s="8"/>
      <c r="D796" s="8"/>
      <c r="E796" s="8"/>
      <c r="F796" s="8"/>
      <c r="G796" s="8"/>
      <c r="H796" s="8"/>
      <c r="I796" s="8"/>
      <c r="J796" s="8"/>
      <c r="K796" s="7"/>
      <c r="L796" s="7"/>
      <c r="M796" s="7"/>
      <c r="N796" s="7"/>
      <c r="O796" s="7"/>
      <c r="P796" s="7"/>
      <c r="Q796" s="7"/>
      <c r="R796" s="7"/>
      <c r="S796" s="7"/>
      <c r="T796" s="7"/>
      <c r="U796" s="7"/>
      <c r="V796" s="7"/>
      <c r="W796" s="7"/>
      <c r="X796" s="7"/>
      <c r="Y796" s="7"/>
      <c r="Z796" s="7"/>
    </row>
    <row r="797" spans="1:26" ht="12.75" customHeight="1">
      <c r="A797" s="7"/>
      <c r="B797" s="8"/>
      <c r="C797" s="8"/>
      <c r="D797" s="8"/>
      <c r="E797" s="8"/>
      <c r="F797" s="8"/>
      <c r="G797" s="8"/>
      <c r="H797" s="8"/>
      <c r="I797" s="8"/>
      <c r="J797" s="8"/>
      <c r="K797" s="7"/>
      <c r="L797" s="7"/>
      <c r="M797" s="7"/>
      <c r="N797" s="7"/>
      <c r="O797" s="7"/>
      <c r="P797" s="7"/>
      <c r="Q797" s="7"/>
      <c r="R797" s="7"/>
      <c r="S797" s="7"/>
      <c r="T797" s="7"/>
      <c r="U797" s="7"/>
      <c r="V797" s="7"/>
      <c r="W797" s="7"/>
      <c r="X797" s="7"/>
      <c r="Y797" s="7"/>
      <c r="Z797" s="7"/>
    </row>
    <row r="798" spans="1:26" ht="12.75" customHeight="1">
      <c r="A798" s="7"/>
      <c r="B798" s="8"/>
      <c r="C798" s="8"/>
      <c r="D798" s="8"/>
      <c r="E798" s="8"/>
      <c r="F798" s="8"/>
      <c r="G798" s="8"/>
      <c r="H798" s="8"/>
      <c r="I798" s="8"/>
      <c r="J798" s="8"/>
      <c r="K798" s="7"/>
      <c r="L798" s="7"/>
      <c r="M798" s="7"/>
      <c r="N798" s="7"/>
      <c r="O798" s="7"/>
      <c r="P798" s="7"/>
      <c r="Q798" s="7"/>
      <c r="R798" s="7"/>
      <c r="S798" s="7"/>
      <c r="T798" s="7"/>
      <c r="U798" s="7"/>
      <c r="V798" s="7"/>
      <c r="W798" s="7"/>
      <c r="X798" s="7"/>
      <c r="Y798" s="7"/>
      <c r="Z798" s="7"/>
    </row>
    <row r="799" spans="1:26" ht="12.75" customHeight="1">
      <c r="A799" s="7"/>
      <c r="B799" s="8"/>
      <c r="C799" s="8"/>
      <c r="D799" s="8"/>
      <c r="E799" s="8"/>
      <c r="F799" s="8"/>
      <c r="G799" s="8"/>
      <c r="H799" s="8"/>
      <c r="I799" s="8"/>
      <c r="J799" s="8"/>
      <c r="K799" s="7"/>
      <c r="L799" s="7"/>
      <c r="M799" s="7"/>
      <c r="N799" s="7"/>
      <c r="O799" s="7"/>
      <c r="P799" s="7"/>
      <c r="Q799" s="7"/>
      <c r="R799" s="7"/>
      <c r="S799" s="7"/>
      <c r="T799" s="7"/>
      <c r="U799" s="7"/>
      <c r="V799" s="7"/>
      <c r="W799" s="7"/>
      <c r="X799" s="7"/>
      <c r="Y799" s="7"/>
      <c r="Z799" s="7"/>
    </row>
    <row r="800" spans="1:26" ht="12.75" customHeight="1">
      <c r="A800" s="7"/>
      <c r="B800" s="8"/>
      <c r="C800" s="8"/>
      <c r="D800" s="8"/>
      <c r="E800" s="8"/>
      <c r="F800" s="8"/>
      <c r="G800" s="8"/>
      <c r="H800" s="8"/>
      <c r="I800" s="8"/>
      <c r="J800" s="8"/>
      <c r="K800" s="7"/>
      <c r="L800" s="7"/>
      <c r="M800" s="7"/>
      <c r="N800" s="7"/>
      <c r="O800" s="7"/>
      <c r="P800" s="7"/>
      <c r="Q800" s="7"/>
      <c r="R800" s="7"/>
      <c r="S800" s="7"/>
      <c r="T800" s="7"/>
      <c r="U800" s="7"/>
      <c r="V800" s="7"/>
      <c r="W800" s="7"/>
      <c r="X800" s="7"/>
      <c r="Y800" s="7"/>
      <c r="Z800" s="7"/>
    </row>
    <row r="801" spans="1:26" ht="12.75" customHeight="1">
      <c r="A801" s="7"/>
      <c r="B801" s="8"/>
      <c r="C801" s="8"/>
      <c r="D801" s="8"/>
      <c r="E801" s="8"/>
      <c r="F801" s="8"/>
      <c r="G801" s="8"/>
      <c r="H801" s="8"/>
      <c r="I801" s="8"/>
      <c r="J801" s="8"/>
      <c r="K801" s="7"/>
      <c r="L801" s="7"/>
      <c r="M801" s="7"/>
      <c r="N801" s="7"/>
      <c r="O801" s="7"/>
      <c r="P801" s="7"/>
      <c r="Q801" s="7"/>
      <c r="R801" s="7"/>
      <c r="S801" s="7"/>
      <c r="T801" s="7"/>
      <c r="U801" s="7"/>
      <c r="V801" s="7"/>
      <c r="W801" s="7"/>
      <c r="X801" s="7"/>
      <c r="Y801" s="7"/>
      <c r="Z801" s="7"/>
    </row>
    <row r="802" spans="1:26" ht="12.75" customHeight="1">
      <c r="A802" s="7"/>
      <c r="B802" s="8"/>
      <c r="C802" s="8"/>
      <c r="D802" s="8"/>
      <c r="E802" s="8"/>
      <c r="F802" s="8"/>
      <c r="G802" s="8"/>
      <c r="H802" s="8"/>
      <c r="I802" s="8"/>
      <c r="J802" s="8"/>
      <c r="K802" s="7"/>
      <c r="L802" s="7"/>
      <c r="M802" s="7"/>
      <c r="N802" s="7"/>
      <c r="O802" s="7"/>
      <c r="P802" s="7"/>
      <c r="Q802" s="7"/>
      <c r="R802" s="7"/>
      <c r="S802" s="7"/>
      <c r="T802" s="7"/>
      <c r="U802" s="7"/>
      <c r="V802" s="7"/>
      <c r="W802" s="7"/>
      <c r="X802" s="7"/>
      <c r="Y802" s="7"/>
      <c r="Z802" s="7"/>
    </row>
    <row r="803" spans="1:26" ht="12.75" customHeight="1">
      <c r="A803" s="7"/>
      <c r="B803" s="8"/>
      <c r="C803" s="8"/>
      <c r="D803" s="8"/>
      <c r="E803" s="8"/>
      <c r="F803" s="8"/>
      <c r="G803" s="8"/>
      <c r="H803" s="8"/>
      <c r="I803" s="8"/>
      <c r="J803" s="8"/>
      <c r="K803" s="7"/>
      <c r="L803" s="7"/>
      <c r="M803" s="7"/>
      <c r="N803" s="7"/>
      <c r="O803" s="7"/>
      <c r="P803" s="7"/>
      <c r="Q803" s="7"/>
      <c r="R803" s="7"/>
      <c r="S803" s="7"/>
      <c r="T803" s="7"/>
      <c r="U803" s="7"/>
      <c r="V803" s="7"/>
      <c r="W803" s="7"/>
      <c r="X803" s="7"/>
      <c r="Y803" s="7"/>
      <c r="Z803" s="7"/>
    </row>
    <row r="804" spans="1:26" ht="12.75" customHeight="1">
      <c r="A804" s="7"/>
      <c r="B804" s="8"/>
      <c r="C804" s="8"/>
      <c r="D804" s="8"/>
      <c r="E804" s="8"/>
      <c r="F804" s="8"/>
      <c r="G804" s="8"/>
      <c r="H804" s="8"/>
      <c r="I804" s="8"/>
      <c r="J804" s="8"/>
      <c r="K804" s="7"/>
      <c r="L804" s="7"/>
      <c r="M804" s="7"/>
      <c r="N804" s="7"/>
      <c r="O804" s="7"/>
      <c r="P804" s="7"/>
      <c r="Q804" s="7"/>
      <c r="R804" s="7"/>
      <c r="S804" s="7"/>
      <c r="T804" s="7"/>
      <c r="U804" s="7"/>
      <c r="V804" s="7"/>
      <c r="W804" s="7"/>
      <c r="X804" s="7"/>
      <c r="Y804" s="7"/>
      <c r="Z804" s="7"/>
    </row>
    <row r="805" spans="1:26" ht="12.75" customHeight="1">
      <c r="A805" s="7"/>
      <c r="B805" s="8"/>
      <c r="C805" s="8"/>
      <c r="D805" s="8"/>
      <c r="E805" s="8"/>
      <c r="F805" s="8"/>
      <c r="G805" s="8"/>
      <c r="H805" s="8"/>
      <c r="I805" s="8"/>
      <c r="J805" s="8"/>
      <c r="K805" s="7"/>
      <c r="L805" s="7"/>
      <c r="M805" s="7"/>
      <c r="N805" s="7"/>
      <c r="O805" s="7"/>
      <c r="P805" s="7"/>
      <c r="Q805" s="7"/>
      <c r="R805" s="7"/>
      <c r="S805" s="7"/>
      <c r="T805" s="7"/>
      <c r="U805" s="7"/>
      <c r="V805" s="7"/>
      <c r="W805" s="7"/>
      <c r="X805" s="7"/>
      <c r="Y805" s="7"/>
      <c r="Z805" s="7"/>
    </row>
    <row r="806" spans="1:26" ht="12.75" customHeight="1">
      <c r="A806" s="7"/>
      <c r="B806" s="8"/>
      <c r="C806" s="8"/>
      <c r="D806" s="8"/>
      <c r="E806" s="8"/>
      <c r="F806" s="8"/>
      <c r="G806" s="8"/>
      <c r="H806" s="8"/>
      <c r="I806" s="8"/>
      <c r="J806" s="8"/>
      <c r="K806" s="7"/>
      <c r="L806" s="7"/>
      <c r="M806" s="7"/>
      <c r="N806" s="7"/>
      <c r="O806" s="7"/>
      <c r="P806" s="7"/>
      <c r="Q806" s="7"/>
      <c r="R806" s="7"/>
      <c r="S806" s="7"/>
      <c r="T806" s="7"/>
      <c r="U806" s="7"/>
      <c r="V806" s="7"/>
      <c r="W806" s="7"/>
      <c r="X806" s="7"/>
      <c r="Y806" s="7"/>
      <c r="Z806" s="7"/>
    </row>
    <row r="807" spans="1:26" ht="12.75" customHeight="1">
      <c r="A807" s="7"/>
      <c r="B807" s="8"/>
      <c r="C807" s="8"/>
      <c r="D807" s="8"/>
      <c r="E807" s="8"/>
      <c r="F807" s="8"/>
      <c r="G807" s="8"/>
      <c r="H807" s="8"/>
      <c r="I807" s="8"/>
      <c r="J807" s="8"/>
      <c r="K807" s="7"/>
      <c r="L807" s="7"/>
      <c r="M807" s="7"/>
      <c r="N807" s="7"/>
      <c r="O807" s="7"/>
      <c r="P807" s="7"/>
      <c r="Q807" s="7"/>
      <c r="R807" s="7"/>
      <c r="S807" s="7"/>
      <c r="T807" s="7"/>
      <c r="U807" s="7"/>
      <c r="V807" s="7"/>
      <c r="W807" s="7"/>
      <c r="X807" s="7"/>
      <c r="Y807" s="7"/>
      <c r="Z807" s="7"/>
    </row>
    <row r="808" spans="1:26" ht="12.75" customHeight="1">
      <c r="A808" s="7"/>
      <c r="B808" s="8"/>
      <c r="C808" s="8"/>
      <c r="D808" s="8"/>
      <c r="E808" s="8"/>
      <c r="F808" s="8"/>
      <c r="G808" s="8"/>
      <c r="H808" s="8"/>
      <c r="I808" s="8"/>
      <c r="J808" s="8"/>
      <c r="K808" s="7"/>
      <c r="L808" s="7"/>
      <c r="M808" s="7"/>
      <c r="N808" s="7"/>
      <c r="O808" s="7"/>
      <c r="P808" s="7"/>
      <c r="Q808" s="7"/>
      <c r="R808" s="7"/>
      <c r="S808" s="7"/>
      <c r="T808" s="7"/>
      <c r="U808" s="7"/>
      <c r="V808" s="7"/>
      <c r="W808" s="7"/>
      <c r="X808" s="7"/>
      <c r="Y808" s="7"/>
      <c r="Z808" s="7"/>
    </row>
    <row r="809" spans="1:26" ht="12.75" customHeight="1">
      <c r="A809" s="7"/>
      <c r="B809" s="8"/>
      <c r="C809" s="8"/>
      <c r="D809" s="8"/>
      <c r="E809" s="8"/>
      <c r="F809" s="8"/>
      <c r="G809" s="8"/>
      <c r="H809" s="8"/>
      <c r="I809" s="8"/>
      <c r="J809" s="8"/>
      <c r="K809" s="7"/>
      <c r="L809" s="7"/>
      <c r="M809" s="7"/>
      <c r="N809" s="7"/>
      <c r="O809" s="7"/>
      <c r="P809" s="7"/>
      <c r="Q809" s="7"/>
      <c r="R809" s="7"/>
      <c r="S809" s="7"/>
      <c r="T809" s="7"/>
      <c r="U809" s="7"/>
      <c r="V809" s="7"/>
      <c r="W809" s="7"/>
      <c r="X809" s="7"/>
      <c r="Y809" s="7"/>
      <c r="Z809" s="7"/>
    </row>
    <row r="810" spans="1:26" ht="12.75" customHeight="1">
      <c r="A810" s="7"/>
      <c r="B810" s="8"/>
      <c r="C810" s="8"/>
      <c r="D810" s="8"/>
      <c r="E810" s="8"/>
      <c r="F810" s="8"/>
      <c r="G810" s="8"/>
      <c r="H810" s="8"/>
      <c r="I810" s="8"/>
      <c r="J810" s="8"/>
      <c r="K810" s="7"/>
      <c r="L810" s="7"/>
      <c r="M810" s="7"/>
      <c r="N810" s="7"/>
      <c r="O810" s="7"/>
      <c r="P810" s="7"/>
      <c r="Q810" s="7"/>
      <c r="R810" s="7"/>
      <c r="S810" s="7"/>
      <c r="T810" s="7"/>
      <c r="U810" s="7"/>
      <c r="V810" s="7"/>
      <c r="W810" s="7"/>
      <c r="X810" s="7"/>
      <c r="Y810" s="7"/>
      <c r="Z810" s="7"/>
    </row>
    <row r="811" spans="1:26" ht="12.75" customHeight="1">
      <c r="A811" s="7"/>
      <c r="B811" s="8"/>
      <c r="C811" s="8"/>
      <c r="D811" s="8"/>
      <c r="E811" s="8"/>
      <c r="F811" s="8"/>
      <c r="G811" s="8"/>
      <c r="H811" s="8"/>
      <c r="I811" s="8"/>
      <c r="J811" s="8"/>
      <c r="K811" s="7"/>
      <c r="L811" s="7"/>
      <c r="M811" s="7"/>
      <c r="N811" s="7"/>
      <c r="O811" s="7"/>
      <c r="P811" s="7"/>
      <c r="Q811" s="7"/>
      <c r="R811" s="7"/>
      <c r="S811" s="7"/>
      <c r="T811" s="7"/>
      <c r="U811" s="7"/>
      <c r="V811" s="7"/>
      <c r="W811" s="7"/>
      <c r="X811" s="7"/>
      <c r="Y811" s="7"/>
      <c r="Z811" s="7"/>
    </row>
    <row r="812" spans="1:26" ht="12.75" customHeight="1">
      <c r="A812" s="7"/>
      <c r="B812" s="8"/>
      <c r="C812" s="8"/>
      <c r="D812" s="8"/>
      <c r="E812" s="8"/>
      <c r="F812" s="8"/>
      <c r="G812" s="8"/>
      <c r="H812" s="8"/>
      <c r="I812" s="8"/>
      <c r="J812" s="8"/>
      <c r="K812" s="7"/>
      <c r="L812" s="7"/>
      <c r="M812" s="7"/>
      <c r="N812" s="7"/>
      <c r="O812" s="7"/>
      <c r="P812" s="7"/>
      <c r="Q812" s="7"/>
      <c r="R812" s="7"/>
      <c r="S812" s="7"/>
      <c r="T812" s="7"/>
      <c r="U812" s="7"/>
      <c r="V812" s="7"/>
      <c r="W812" s="7"/>
      <c r="X812" s="7"/>
      <c r="Y812" s="7"/>
      <c r="Z812" s="7"/>
    </row>
    <row r="813" spans="1:26" ht="12.75" customHeight="1">
      <c r="A813" s="7"/>
      <c r="B813" s="8"/>
      <c r="C813" s="8"/>
      <c r="D813" s="8"/>
      <c r="E813" s="8"/>
      <c r="F813" s="8"/>
      <c r="G813" s="8"/>
      <c r="H813" s="8"/>
      <c r="I813" s="8"/>
      <c r="J813" s="8"/>
      <c r="K813" s="7"/>
      <c r="L813" s="7"/>
      <c r="M813" s="7"/>
      <c r="N813" s="7"/>
      <c r="O813" s="7"/>
      <c r="P813" s="7"/>
      <c r="Q813" s="7"/>
      <c r="R813" s="7"/>
      <c r="S813" s="7"/>
      <c r="T813" s="7"/>
      <c r="U813" s="7"/>
      <c r="V813" s="7"/>
      <c r="W813" s="7"/>
      <c r="X813" s="7"/>
      <c r="Y813" s="7"/>
      <c r="Z813" s="7"/>
    </row>
    <row r="814" spans="1:26" ht="12.75" customHeight="1">
      <c r="A814" s="7"/>
      <c r="B814" s="8"/>
      <c r="C814" s="8"/>
      <c r="D814" s="8"/>
      <c r="E814" s="8"/>
      <c r="F814" s="8"/>
      <c r="G814" s="8"/>
      <c r="H814" s="8"/>
      <c r="I814" s="8"/>
      <c r="J814" s="8"/>
      <c r="K814" s="7"/>
      <c r="L814" s="7"/>
      <c r="M814" s="7"/>
      <c r="N814" s="7"/>
      <c r="O814" s="7"/>
      <c r="P814" s="7"/>
      <c r="Q814" s="7"/>
      <c r="R814" s="7"/>
      <c r="S814" s="7"/>
      <c r="T814" s="7"/>
      <c r="U814" s="7"/>
      <c r="V814" s="7"/>
      <c r="W814" s="7"/>
      <c r="X814" s="7"/>
      <c r="Y814" s="7"/>
      <c r="Z814" s="7"/>
    </row>
    <row r="815" spans="1:26" ht="12.75" customHeight="1">
      <c r="A815" s="7"/>
      <c r="B815" s="8"/>
      <c r="C815" s="8"/>
      <c r="D815" s="8"/>
      <c r="E815" s="8"/>
      <c r="F815" s="8"/>
      <c r="G815" s="8"/>
      <c r="H815" s="8"/>
      <c r="I815" s="8"/>
      <c r="J815" s="8"/>
      <c r="K815" s="7"/>
      <c r="L815" s="7"/>
      <c r="M815" s="7"/>
      <c r="N815" s="7"/>
      <c r="O815" s="7"/>
      <c r="P815" s="7"/>
      <c r="Q815" s="7"/>
      <c r="R815" s="7"/>
      <c r="S815" s="7"/>
      <c r="T815" s="7"/>
      <c r="U815" s="7"/>
      <c r="V815" s="7"/>
      <c r="W815" s="7"/>
      <c r="X815" s="7"/>
      <c r="Y815" s="7"/>
      <c r="Z815" s="7"/>
    </row>
    <row r="816" spans="1:26" ht="12.75" customHeight="1">
      <c r="A816" s="7"/>
      <c r="B816" s="8"/>
      <c r="C816" s="8"/>
      <c r="D816" s="8"/>
      <c r="E816" s="8"/>
      <c r="F816" s="8"/>
      <c r="G816" s="8"/>
      <c r="H816" s="8"/>
      <c r="I816" s="8"/>
      <c r="J816" s="8"/>
      <c r="K816" s="7"/>
      <c r="L816" s="7"/>
      <c r="M816" s="7"/>
      <c r="N816" s="7"/>
      <c r="O816" s="7"/>
      <c r="P816" s="7"/>
      <c r="Q816" s="7"/>
      <c r="R816" s="7"/>
      <c r="S816" s="7"/>
      <c r="T816" s="7"/>
      <c r="U816" s="7"/>
      <c r="V816" s="7"/>
      <c r="W816" s="7"/>
      <c r="X816" s="7"/>
      <c r="Y816" s="7"/>
      <c r="Z816" s="7"/>
    </row>
    <row r="817" spans="1:26" ht="12.75" customHeight="1">
      <c r="A817" s="7"/>
      <c r="B817" s="8"/>
      <c r="C817" s="8"/>
      <c r="D817" s="8"/>
      <c r="E817" s="8"/>
      <c r="F817" s="8"/>
      <c r="G817" s="8"/>
      <c r="H817" s="8"/>
      <c r="I817" s="8"/>
      <c r="J817" s="8"/>
      <c r="K817" s="7"/>
      <c r="L817" s="7"/>
      <c r="M817" s="7"/>
      <c r="N817" s="7"/>
      <c r="O817" s="7"/>
      <c r="P817" s="7"/>
      <c r="Q817" s="7"/>
      <c r="R817" s="7"/>
      <c r="S817" s="7"/>
      <c r="T817" s="7"/>
      <c r="U817" s="7"/>
      <c r="V817" s="7"/>
      <c r="W817" s="7"/>
      <c r="X817" s="7"/>
      <c r="Y817" s="7"/>
      <c r="Z817" s="7"/>
    </row>
    <row r="818" spans="1:26" ht="12.75" customHeight="1">
      <c r="A818" s="7"/>
      <c r="B818" s="8"/>
      <c r="C818" s="8"/>
      <c r="D818" s="8"/>
      <c r="E818" s="8"/>
      <c r="F818" s="8"/>
      <c r="G818" s="8"/>
      <c r="H818" s="8"/>
      <c r="I818" s="8"/>
      <c r="J818" s="8"/>
      <c r="K818" s="7"/>
      <c r="L818" s="7"/>
      <c r="M818" s="7"/>
      <c r="N818" s="7"/>
      <c r="O818" s="7"/>
      <c r="P818" s="7"/>
      <c r="Q818" s="7"/>
      <c r="R818" s="7"/>
      <c r="S818" s="7"/>
      <c r="T818" s="7"/>
      <c r="U818" s="7"/>
      <c r="V818" s="7"/>
      <c r="W818" s="7"/>
      <c r="X818" s="7"/>
      <c r="Y818" s="7"/>
      <c r="Z818" s="7"/>
    </row>
    <row r="819" spans="1:26" ht="12.75" customHeight="1">
      <c r="A819" s="7"/>
      <c r="B819" s="8"/>
      <c r="C819" s="8"/>
      <c r="D819" s="8"/>
      <c r="E819" s="8"/>
      <c r="F819" s="8"/>
      <c r="G819" s="8"/>
      <c r="H819" s="8"/>
      <c r="I819" s="8"/>
      <c r="J819" s="8"/>
      <c r="K819" s="7"/>
      <c r="L819" s="7"/>
      <c r="M819" s="7"/>
      <c r="N819" s="7"/>
      <c r="O819" s="7"/>
      <c r="P819" s="7"/>
      <c r="Q819" s="7"/>
      <c r="R819" s="7"/>
      <c r="S819" s="7"/>
      <c r="T819" s="7"/>
      <c r="U819" s="7"/>
      <c r="V819" s="7"/>
      <c r="W819" s="7"/>
      <c r="X819" s="7"/>
      <c r="Y819" s="7"/>
      <c r="Z819" s="7"/>
    </row>
    <row r="820" spans="1:26" ht="12.75" customHeight="1">
      <c r="A820" s="7"/>
      <c r="B820" s="8"/>
      <c r="C820" s="8"/>
      <c r="D820" s="8"/>
      <c r="E820" s="8"/>
      <c r="F820" s="8"/>
      <c r="G820" s="8"/>
      <c r="H820" s="8"/>
      <c r="I820" s="8"/>
      <c r="J820" s="8"/>
      <c r="K820" s="7"/>
      <c r="L820" s="7"/>
      <c r="M820" s="7"/>
      <c r="N820" s="7"/>
      <c r="O820" s="7"/>
      <c r="P820" s="7"/>
      <c r="Q820" s="7"/>
      <c r="R820" s="7"/>
      <c r="S820" s="7"/>
      <c r="T820" s="7"/>
      <c r="U820" s="7"/>
      <c r="V820" s="7"/>
      <c r="W820" s="7"/>
      <c r="X820" s="7"/>
      <c r="Y820" s="7"/>
      <c r="Z820" s="7"/>
    </row>
    <row r="821" spans="1:26" ht="12.75" customHeight="1">
      <c r="A821" s="7"/>
      <c r="B821" s="8"/>
      <c r="C821" s="8"/>
      <c r="D821" s="8"/>
      <c r="E821" s="8"/>
      <c r="F821" s="8"/>
      <c r="G821" s="8"/>
      <c r="H821" s="8"/>
      <c r="I821" s="8"/>
      <c r="J821" s="8"/>
      <c r="K821" s="7"/>
      <c r="L821" s="7"/>
      <c r="M821" s="7"/>
      <c r="N821" s="7"/>
      <c r="O821" s="7"/>
      <c r="P821" s="7"/>
      <c r="Q821" s="7"/>
      <c r="R821" s="7"/>
      <c r="S821" s="7"/>
      <c r="T821" s="7"/>
      <c r="U821" s="7"/>
      <c r="V821" s="7"/>
      <c r="W821" s="7"/>
      <c r="X821" s="7"/>
      <c r="Y821" s="7"/>
      <c r="Z821" s="7"/>
    </row>
    <row r="822" spans="1:26" ht="12.75" customHeight="1">
      <c r="A822" s="7"/>
      <c r="B822" s="8"/>
      <c r="C822" s="8"/>
      <c r="D822" s="8"/>
      <c r="E822" s="8"/>
      <c r="F822" s="8"/>
      <c r="G822" s="8"/>
      <c r="H822" s="8"/>
      <c r="I822" s="8"/>
      <c r="J822" s="8"/>
      <c r="K822" s="7"/>
      <c r="L822" s="7"/>
      <c r="M822" s="7"/>
      <c r="N822" s="7"/>
      <c r="O822" s="7"/>
      <c r="P822" s="7"/>
      <c r="Q822" s="7"/>
      <c r="R822" s="7"/>
      <c r="S822" s="7"/>
      <c r="T822" s="7"/>
      <c r="U822" s="7"/>
      <c r="V822" s="7"/>
      <c r="W822" s="7"/>
      <c r="X822" s="7"/>
      <c r="Y822" s="7"/>
      <c r="Z822" s="7"/>
    </row>
    <row r="823" spans="1:26" ht="12.75" customHeight="1">
      <c r="A823" s="7"/>
      <c r="B823" s="8"/>
      <c r="C823" s="8"/>
      <c r="D823" s="8"/>
      <c r="E823" s="8"/>
      <c r="F823" s="8"/>
      <c r="G823" s="8"/>
      <c r="H823" s="8"/>
      <c r="I823" s="8"/>
      <c r="J823" s="8"/>
      <c r="K823" s="7"/>
      <c r="L823" s="7"/>
      <c r="M823" s="7"/>
      <c r="N823" s="7"/>
      <c r="O823" s="7"/>
      <c r="P823" s="7"/>
      <c r="Q823" s="7"/>
      <c r="R823" s="7"/>
      <c r="S823" s="7"/>
      <c r="T823" s="7"/>
      <c r="U823" s="7"/>
      <c r="V823" s="7"/>
      <c r="W823" s="7"/>
      <c r="X823" s="7"/>
      <c r="Y823" s="7"/>
      <c r="Z823" s="7"/>
    </row>
    <row r="824" spans="1:26" ht="12.75" customHeight="1">
      <c r="A824" s="7"/>
      <c r="B824" s="8"/>
      <c r="C824" s="8"/>
      <c r="D824" s="8"/>
      <c r="E824" s="8"/>
      <c r="F824" s="8"/>
      <c r="G824" s="8"/>
      <c r="H824" s="8"/>
      <c r="I824" s="8"/>
      <c r="J824" s="8"/>
      <c r="K824" s="7"/>
      <c r="L824" s="7"/>
      <c r="M824" s="7"/>
      <c r="N824" s="7"/>
      <c r="O824" s="7"/>
      <c r="P824" s="7"/>
      <c r="Q824" s="7"/>
      <c r="R824" s="7"/>
      <c r="S824" s="7"/>
      <c r="T824" s="7"/>
      <c r="U824" s="7"/>
      <c r="V824" s="7"/>
      <c r="W824" s="7"/>
      <c r="X824" s="7"/>
      <c r="Y824" s="7"/>
      <c r="Z824" s="7"/>
    </row>
    <row r="825" spans="1:26" ht="12.75" customHeight="1">
      <c r="A825" s="7"/>
      <c r="B825" s="8"/>
      <c r="C825" s="8"/>
      <c r="D825" s="8"/>
      <c r="E825" s="8"/>
      <c r="F825" s="8"/>
      <c r="G825" s="8"/>
      <c r="H825" s="8"/>
      <c r="I825" s="8"/>
      <c r="J825" s="8"/>
      <c r="K825" s="7"/>
      <c r="L825" s="7"/>
      <c r="M825" s="7"/>
      <c r="N825" s="7"/>
      <c r="O825" s="7"/>
      <c r="P825" s="7"/>
      <c r="Q825" s="7"/>
      <c r="R825" s="7"/>
      <c r="S825" s="7"/>
      <c r="T825" s="7"/>
      <c r="U825" s="7"/>
      <c r="V825" s="7"/>
      <c r="W825" s="7"/>
      <c r="X825" s="7"/>
      <c r="Y825" s="7"/>
      <c r="Z825" s="7"/>
    </row>
    <row r="826" spans="1:26" ht="12.75" customHeight="1">
      <c r="A826" s="7"/>
      <c r="B826" s="8"/>
      <c r="C826" s="8"/>
      <c r="D826" s="8"/>
      <c r="E826" s="8"/>
      <c r="F826" s="8"/>
      <c r="G826" s="8"/>
      <c r="H826" s="8"/>
      <c r="I826" s="8"/>
      <c r="J826" s="8"/>
      <c r="K826" s="7"/>
      <c r="L826" s="7"/>
      <c r="M826" s="7"/>
      <c r="N826" s="7"/>
      <c r="O826" s="7"/>
      <c r="P826" s="7"/>
      <c r="Q826" s="7"/>
      <c r="R826" s="7"/>
      <c r="S826" s="7"/>
      <c r="T826" s="7"/>
      <c r="U826" s="7"/>
      <c r="V826" s="7"/>
      <c r="W826" s="7"/>
      <c r="X826" s="7"/>
      <c r="Y826" s="7"/>
      <c r="Z826" s="7"/>
    </row>
    <row r="827" spans="1:26" ht="12.75" customHeight="1">
      <c r="A827" s="7"/>
      <c r="B827" s="8"/>
      <c r="C827" s="8"/>
      <c r="D827" s="8"/>
      <c r="E827" s="8"/>
      <c r="F827" s="8"/>
      <c r="G827" s="8"/>
      <c r="H827" s="8"/>
      <c r="I827" s="8"/>
      <c r="J827" s="8"/>
      <c r="K827" s="7"/>
      <c r="L827" s="7"/>
      <c r="M827" s="7"/>
      <c r="N827" s="7"/>
      <c r="O827" s="7"/>
      <c r="P827" s="7"/>
      <c r="Q827" s="7"/>
      <c r="R827" s="7"/>
      <c r="S827" s="7"/>
      <c r="T827" s="7"/>
      <c r="U827" s="7"/>
      <c r="V827" s="7"/>
      <c r="W827" s="7"/>
      <c r="X827" s="7"/>
      <c r="Y827" s="7"/>
      <c r="Z827" s="7"/>
    </row>
    <row r="828" spans="1:26" ht="12.75" customHeight="1">
      <c r="A828" s="7"/>
      <c r="B828" s="8"/>
      <c r="C828" s="8"/>
      <c r="D828" s="8"/>
      <c r="E828" s="8"/>
      <c r="F828" s="8"/>
      <c r="G828" s="8"/>
      <c r="H828" s="8"/>
      <c r="I828" s="8"/>
      <c r="J828" s="8"/>
      <c r="K828" s="7"/>
      <c r="L828" s="7"/>
      <c r="M828" s="7"/>
      <c r="N828" s="7"/>
      <c r="O828" s="7"/>
      <c r="P828" s="7"/>
      <c r="Q828" s="7"/>
      <c r="R828" s="7"/>
      <c r="S828" s="7"/>
      <c r="T828" s="7"/>
      <c r="U828" s="7"/>
      <c r="V828" s="7"/>
      <c r="W828" s="7"/>
      <c r="X828" s="7"/>
      <c r="Y828" s="7"/>
      <c r="Z828" s="7"/>
    </row>
    <row r="829" spans="1:26" ht="12.75" customHeight="1">
      <c r="A829" s="7"/>
      <c r="B829" s="8"/>
      <c r="C829" s="8"/>
      <c r="D829" s="8"/>
      <c r="E829" s="8"/>
      <c r="F829" s="8"/>
      <c r="G829" s="8"/>
      <c r="H829" s="8"/>
      <c r="I829" s="8"/>
      <c r="J829" s="8"/>
      <c r="K829" s="7"/>
      <c r="L829" s="7"/>
      <c r="M829" s="7"/>
      <c r="N829" s="7"/>
      <c r="O829" s="7"/>
      <c r="P829" s="7"/>
      <c r="Q829" s="7"/>
      <c r="R829" s="7"/>
      <c r="S829" s="7"/>
      <c r="T829" s="7"/>
      <c r="U829" s="7"/>
      <c r="V829" s="7"/>
      <c r="W829" s="7"/>
      <c r="X829" s="7"/>
      <c r="Y829" s="7"/>
      <c r="Z829" s="7"/>
    </row>
    <row r="830" spans="1:26" ht="12.75" customHeight="1">
      <c r="A830" s="7"/>
      <c r="B830" s="8"/>
      <c r="C830" s="8"/>
      <c r="D830" s="8"/>
      <c r="E830" s="8"/>
      <c r="F830" s="8"/>
      <c r="G830" s="8"/>
      <c r="H830" s="8"/>
      <c r="I830" s="8"/>
      <c r="J830" s="8"/>
      <c r="K830" s="7"/>
      <c r="L830" s="7"/>
      <c r="M830" s="7"/>
      <c r="N830" s="7"/>
      <c r="O830" s="7"/>
      <c r="P830" s="7"/>
      <c r="Q830" s="7"/>
      <c r="R830" s="7"/>
      <c r="S830" s="7"/>
      <c r="T830" s="7"/>
      <c r="U830" s="7"/>
      <c r="V830" s="7"/>
      <c r="W830" s="7"/>
      <c r="X830" s="7"/>
      <c r="Y830" s="7"/>
      <c r="Z830" s="7"/>
    </row>
    <row r="831" spans="1:26" ht="12.75" customHeight="1">
      <c r="A831" s="7"/>
      <c r="B831" s="8"/>
      <c r="C831" s="8"/>
      <c r="D831" s="8"/>
      <c r="E831" s="8"/>
      <c r="F831" s="8"/>
      <c r="G831" s="8"/>
      <c r="H831" s="8"/>
      <c r="I831" s="8"/>
      <c r="J831" s="8"/>
      <c r="K831" s="7"/>
      <c r="L831" s="7"/>
      <c r="M831" s="7"/>
      <c r="N831" s="7"/>
      <c r="O831" s="7"/>
      <c r="P831" s="7"/>
      <c r="Q831" s="7"/>
      <c r="R831" s="7"/>
      <c r="S831" s="7"/>
      <c r="T831" s="7"/>
      <c r="U831" s="7"/>
      <c r="V831" s="7"/>
      <c r="W831" s="7"/>
      <c r="X831" s="7"/>
      <c r="Y831" s="7"/>
      <c r="Z831" s="7"/>
    </row>
    <row r="832" spans="1:26" ht="12.75" customHeight="1">
      <c r="A832" s="7"/>
      <c r="B832" s="8"/>
      <c r="C832" s="8"/>
      <c r="D832" s="8"/>
      <c r="E832" s="8"/>
      <c r="F832" s="8"/>
      <c r="G832" s="8"/>
      <c r="H832" s="8"/>
      <c r="I832" s="8"/>
      <c r="J832" s="8"/>
      <c r="K832" s="7"/>
      <c r="L832" s="7"/>
      <c r="M832" s="7"/>
      <c r="N832" s="7"/>
      <c r="O832" s="7"/>
      <c r="P832" s="7"/>
      <c r="Q832" s="7"/>
      <c r="R832" s="7"/>
      <c r="S832" s="7"/>
      <c r="T832" s="7"/>
      <c r="U832" s="7"/>
      <c r="V832" s="7"/>
      <c r="W832" s="7"/>
      <c r="X832" s="7"/>
      <c r="Y832" s="7"/>
      <c r="Z832" s="7"/>
    </row>
    <row r="833" spans="1:26" ht="12.75" customHeight="1">
      <c r="A833" s="7"/>
      <c r="B833" s="8"/>
      <c r="C833" s="8"/>
      <c r="D833" s="8"/>
      <c r="E833" s="8"/>
      <c r="F833" s="8"/>
      <c r="G833" s="8"/>
      <c r="H833" s="8"/>
      <c r="I833" s="8"/>
      <c r="J833" s="8"/>
      <c r="K833" s="7"/>
      <c r="L833" s="7"/>
      <c r="M833" s="7"/>
      <c r="N833" s="7"/>
      <c r="O833" s="7"/>
      <c r="P833" s="7"/>
      <c r="Q833" s="7"/>
      <c r="R833" s="7"/>
      <c r="S833" s="7"/>
      <c r="T833" s="7"/>
      <c r="U833" s="7"/>
      <c r="V833" s="7"/>
      <c r="W833" s="7"/>
      <c r="X833" s="7"/>
      <c r="Y833" s="7"/>
      <c r="Z833" s="7"/>
    </row>
    <row r="834" spans="1:26" ht="12.75" customHeight="1">
      <c r="A834" s="7"/>
      <c r="B834" s="8"/>
      <c r="C834" s="8"/>
      <c r="D834" s="8"/>
      <c r="E834" s="8"/>
      <c r="F834" s="8"/>
      <c r="G834" s="8"/>
      <c r="H834" s="8"/>
      <c r="I834" s="8"/>
      <c r="J834" s="8"/>
      <c r="K834" s="7"/>
      <c r="L834" s="7"/>
      <c r="M834" s="7"/>
      <c r="N834" s="7"/>
      <c r="O834" s="7"/>
      <c r="P834" s="7"/>
      <c r="Q834" s="7"/>
      <c r="R834" s="7"/>
      <c r="S834" s="7"/>
      <c r="T834" s="7"/>
      <c r="U834" s="7"/>
      <c r="V834" s="7"/>
      <c r="W834" s="7"/>
      <c r="X834" s="7"/>
      <c r="Y834" s="7"/>
      <c r="Z834" s="7"/>
    </row>
    <row r="835" spans="1:26" ht="12.75" customHeight="1">
      <c r="A835" s="7"/>
      <c r="B835" s="8"/>
      <c r="C835" s="8"/>
      <c r="D835" s="8"/>
      <c r="E835" s="8"/>
      <c r="F835" s="8"/>
      <c r="G835" s="8"/>
      <c r="H835" s="8"/>
      <c r="I835" s="8"/>
      <c r="J835" s="8"/>
      <c r="K835" s="7"/>
      <c r="L835" s="7"/>
      <c r="M835" s="7"/>
      <c r="N835" s="7"/>
      <c r="O835" s="7"/>
      <c r="P835" s="7"/>
      <c r="Q835" s="7"/>
      <c r="R835" s="7"/>
      <c r="S835" s="7"/>
      <c r="T835" s="7"/>
      <c r="U835" s="7"/>
      <c r="V835" s="7"/>
      <c r="W835" s="7"/>
      <c r="X835" s="7"/>
      <c r="Y835" s="7"/>
      <c r="Z835" s="7"/>
    </row>
    <row r="836" spans="1:26" ht="12.75" customHeight="1">
      <c r="A836" s="7"/>
      <c r="B836" s="8"/>
      <c r="C836" s="8"/>
      <c r="D836" s="8"/>
      <c r="E836" s="8"/>
      <c r="F836" s="8"/>
      <c r="G836" s="8"/>
      <c r="H836" s="8"/>
      <c r="I836" s="8"/>
      <c r="J836" s="8"/>
      <c r="K836" s="7"/>
      <c r="L836" s="7"/>
      <c r="M836" s="7"/>
      <c r="N836" s="7"/>
      <c r="O836" s="7"/>
      <c r="P836" s="7"/>
      <c r="Q836" s="7"/>
      <c r="R836" s="7"/>
      <c r="S836" s="7"/>
      <c r="T836" s="7"/>
      <c r="U836" s="7"/>
      <c r="V836" s="7"/>
      <c r="W836" s="7"/>
      <c r="X836" s="7"/>
      <c r="Y836" s="7"/>
      <c r="Z836" s="7"/>
    </row>
    <row r="837" spans="1:26" ht="12.75" customHeight="1">
      <c r="A837" s="7"/>
      <c r="B837" s="8"/>
      <c r="C837" s="8"/>
      <c r="D837" s="8"/>
      <c r="E837" s="8"/>
      <c r="F837" s="8"/>
      <c r="G837" s="8"/>
      <c r="H837" s="8"/>
      <c r="I837" s="8"/>
      <c r="J837" s="8"/>
      <c r="K837" s="7"/>
      <c r="L837" s="7"/>
      <c r="M837" s="7"/>
      <c r="N837" s="7"/>
      <c r="O837" s="7"/>
      <c r="P837" s="7"/>
      <c r="Q837" s="7"/>
      <c r="R837" s="7"/>
      <c r="S837" s="7"/>
      <c r="T837" s="7"/>
      <c r="U837" s="7"/>
      <c r="V837" s="7"/>
      <c r="W837" s="7"/>
      <c r="X837" s="7"/>
      <c r="Y837" s="7"/>
      <c r="Z837" s="7"/>
    </row>
    <row r="838" spans="1:26" ht="12.75" customHeight="1">
      <c r="A838" s="7"/>
      <c r="B838" s="8"/>
      <c r="C838" s="8"/>
      <c r="D838" s="8"/>
      <c r="E838" s="8"/>
      <c r="F838" s="8"/>
      <c r="G838" s="8"/>
      <c r="H838" s="8"/>
      <c r="I838" s="8"/>
      <c r="J838" s="8"/>
      <c r="K838" s="7"/>
      <c r="L838" s="7"/>
      <c r="M838" s="7"/>
      <c r="N838" s="7"/>
      <c r="O838" s="7"/>
      <c r="P838" s="7"/>
      <c r="Q838" s="7"/>
      <c r="R838" s="7"/>
      <c r="S838" s="7"/>
      <c r="T838" s="7"/>
      <c r="U838" s="7"/>
      <c r="V838" s="7"/>
      <c r="W838" s="7"/>
      <c r="X838" s="7"/>
      <c r="Y838" s="7"/>
      <c r="Z838" s="7"/>
    </row>
    <row r="839" spans="1:26" ht="12.75" customHeight="1">
      <c r="A839" s="7"/>
      <c r="B839" s="8"/>
      <c r="C839" s="8"/>
      <c r="D839" s="8"/>
      <c r="E839" s="8"/>
      <c r="F839" s="8"/>
      <c r="G839" s="8"/>
      <c r="H839" s="8"/>
      <c r="I839" s="8"/>
      <c r="J839" s="8"/>
      <c r="K839" s="7"/>
      <c r="L839" s="7"/>
      <c r="M839" s="7"/>
      <c r="N839" s="7"/>
      <c r="O839" s="7"/>
      <c r="P839" s="7"/>
      <c r="Q839" s="7"/>
      <c r="R839" s="7"/>
      <c r="S839" s="7"/>
      <c r="T839" s="7"/>
      <c r="U839" s="7"/>
      <c r="V839" s="7"/>
      <c r="W839" s="7"/>
      <c r="X839" s="7"/>
      <c r="Y839" s="7"/>
      <c r="Z839" s="7"/>
    </row>
    <row r="840" spans="1:26" ht="12.75" customHeight="1">
      <c r="A840" s="7"/>
      <c r="B840" s="8"/>
      <c r="C840" s="8"/>
      <c r="D840" s="8"/>
      <c r="E840" s="8"/>
      <c r="F840" s="8"/>
      <c r="G840" s="8"/>
      <c r="H840" s="8"/>
      <c r="I840" s="8"/>
      <c r="J840" s="8"/>
      <c r="K840" s="7"/>
      <c r="L840" s="7"/>
      <c r="M840" s="7"/>
      <c r="N840" s="7"/>
      <c r="O840" s="7"/>
      <c r="P840" s="7"/>
      <c r="Q840" s="7"/>
      <c r="R840" s="7"/>
      <c r="S840" s="7"/>
      <c r="T840" s="7"/>
      <c r="U840" s="7"/>
      <c r="V840" s="7"/>
      <c r="W840" s="7"/>
      <c r="X840" s="7"/>
      <c r="Y840" s="7"/>
      <c r="Z840" s="7"/>
    </row>
    <row r="841" spans="1:26" ht="12.75" customHeight="1">
      <c r="A841" s="7"/>
      <c r="B841" s="8"/>
      <c r="C841" s="8"/>
      <c r="D841" s="8"/>
      <c r="E841" s="8"/>
      <c r="F841" s="8"/>
      <c r="G841" s="8"/>
      <c r="H841" s="8"/>
      <c r="I841" s="8"/>
      <c r="J841" s="8"/>
      <c r="K841" s="7"/>
      <c r="L841" s="7"/>
      <c r="M841" s="7"/>
      <c r="N841" s="7"/>
      <c r="O841" s="7"/>
      <c r="P841" s="7"/>
      <c r="Q841" s="7"/>
      <c r="R841" s="7"/>
      <c r="S841" s="7"/>
      <c r="T841" s="7"/>
      <c r="U841" s="7"/>
      <c r="V841" s="7"/>
      <c r="W841" s="7"/>
      <c r="X841" s="7"/>
      <c r="Y841" s="7"/>
      <c r="Z841" s="7"/>
    </row>
    <row r="842" spans="1:26" ht="12.75" customHeight="1">
      <c r="A842" s="7"/>
      <c r="B842" s="8"/>
      <c r="C842" s="8"/>
      <c r="D842" s="8"/>
      <c r="E842" s="8"/>
      <c r="F842" s="8"/>
      <c r="G842" s="8"/>
      <c r="H842" s="8"/>
      <c r="I842" s="8"/>
      <c r="J842" s="8"/>
      <c r="K842" s="7"/>
      <c r="L842" s="7"/>
      <c r="M842" s="7"/>
      <c r="N842" s="7"/>
      <c r="O842" s="7"/>
      <c r="P842" s="7"/>
      <c r="Q842" s="7"/>
      <c r="R842" s="7"/>
      <c r="S842" s="7"/>
      <c r="T842" s="7"/>
      <c r="U842" s="7"/>
      <c r="V842" s="7"/>
      <c r="W842" s="7"/>
      <c r="X842" s="7"/>
      <c r="Y842" s="7"/>
      <c r="Z842" s="7"/>
    </row>
    <row r="843" spans="1:26" ht="12.75" customHeight="1">
      <c r="A843" s="7"/>
      <c r="B843" s="8"/>
      <c r="C843" s="8"/>
      <c r="D843" s="8"/>
      <c r="E843" s="8"/>
      <c r="F843" s="8"/>
      <c r="G843" s="8"/>
      <c r="H843" s="8"/>
      <c r="I843" s="8"/>
      <c r="J843" s="8"/>
      <c r="K843" s="7"/>
      <c r="L843" s="7"/>
      <c r="M843" s="7"/>
      <c r="N843" s="7"/>
      <c r="O843" s="7"/>
      <c r="P843" s="7"/>
      <c r="Q843" s="7"/>
      <c r="R843" s="7"/>
      <c r="S843" s="7"/>
      <c r="T843" s="7"/>
      <c r="U843" s="7"/>
      <c r="V843" s="7"/>
      <c r="W843" s="7"/>
      <c r="X843" s="7"/>
      <c r="Y843" s="7"/>
      <c r="Z843" s="7"/>
    </row>
    <row r="844" spans="1:26" ht="12.75" customHeight="1">
      <c r="A844" s="7"/>
      <c r="B844" s="8"/>
      <c r="C844" s="8"/>
      <c r="D844" s="8"/>
      <c r="E844" s="8"/>
      <c r="F844" s="8"/>
      <c r="G844" s="8"/>
      <c r="H844" s="8"/>
      <c r="I844" s="8"/>
      <c r="J844" s="8"/>
      <c r="K844" s="7"/>
      <c r="L844" s="7"/>
      <c r="M844" s="7"/>
      <c r="N844" s="7"/>
      <c r="O844" s="7"/>
      <c r="P844" s="7"/>
      <c r="Q844" s="7"/>
      <c r="R844" s="7"/>
      <c r="S844" s="7"/>
      <c r="T844" s="7"/>
      <c r="U844" s="7"/>
      <c r="V844" s="7"/>
      <c r="W844" s="7"/>
      <c r="X844" s="7"/>
      <c r="Y844" s="7"/>
      <c r="Z844" s="7"/>
    </row>
    <row r="845" spans="1:26" ht="12.75" customHeight="1">
      <c r="A845" s="7"/>
      <c r="B845" s="8"/>
      <c r="C845" s="8"/>
      <c r="D845" s="8"/>
      <c r="E845" s="8"/>
      <c r="F845" s="8"/>
      <c r="G845" s="8"/>
      <c r="H845" s="8"/>
      <c r="I845" s="8"/>
      <c r="J845" s="8"/>
      <c r="K845" s="7"/>
      <c r="L845" s="7"/>
      <c r="M845" s="7"/>
      <c r="N845" s="7"/>
      <c r="O845" s="7"/>
      <c r="P845" s="7"/>
      <c r="Q845" s="7"/>
      <c r="R845" s="7"/>
      <c r="S845" s="7"/>
      <c r="T845" s="7"/>
      <c r="U845" s="7"/>
      <c r="V845" s="7"/>
      <c r="W845" s="7"/>
      <c r="X845" s="7"/>
      <c r="Y845" s="7"/>
      <c r="Z845" s="7"/>
    </row>
    <row r="846" spans="1:26" ht="12.75" customHeight="1">
      <c r="A846" s="7"/>
      <c r="B846" s="8"/>
      <c r="C846" s="8"/>
      <c r="D846" s="8"/>
      <c r="E846" s="8"/>
      <c r="F846" s="8"/>
      <c r="G846" s="8"/>
      <c r="H846" s="8"/>
      <c r="I846" s="8"/>
      <c r="J846" s="8"/>
      <c r="K846" s="7"/>
      <c r="L846" s="7"/>
      <c r="M846" s="7"/>
      <c r="N846" s="7"/>
      <c r="O846" s="7"/>
      <c r="P846" s="7"/>
      <c r="Q846" s="7"/>
      <c r="R846" s="7"/>
      <c r="S846" s="7"/>
      <c r="T846" s="7"/>
      <c r="U846" s="7"/>
      <c r="V846" s="7"/>
      <c r="W846" s="7"/>
      <c r="X846" s="7"/>
      <c r="Y846" s="7"/>
      <c r="Z846" s="7"/>
    </row>
    <row r="847" spans="1:26" ht="12.75" customHeight="1">
      <c r="A847" s="7"/>
      <c r="B847" s="8"/>
      <c r="C847" s="8"/>
      <c r="D847" s="8"/>
      <c r="E847" s="8"/>
      <c r="F847" s="8"/>
      <c r="G847" s="8"/>
      <c r="H847" s="8"/>
      <c r="I847" s="8"/>
      <c r="J847" s="8"/>
      <c r="K847" s="7"/>
      <c r="L847" s="7"/>
      <c r="M847" s="7"/>
      <c r="N847" s="7"/>
      <c r="O847" s="7"/>
      <c r="P847" s="7"/>
      <c r="Q847" s="7"/>
      <c r="R847" s="7"/>
      <c r="S847" s="7"/>
      <c r="T847" s="7"/>
      <c r="U847" s="7"/>
      <c r="V847" s="7"/>
      <c r="W847" s="7"/>
      <c r="X847" s="7"/>
      <c r="Y847" s="7"/>
      <c r="Z847" s="7"/>
    </row>
    <row r="848" spans="1:26" ht="12.75" customHeight="1">
      <c r="A848" s="7"/>
      <c r="B848" s="8"/>
      <c r="C848" s="8"/>
      <c r="D848" s="8"/>
      <c r="E848" s="8"/>
      <c r="F848" s="8"/>
      <c r="G848" s="8"/>
      <c r="H848" s="8"/>
      <c r="I848" s="8"/>
      <c r="J848" s="8"/>
      <c r="K848" s="7"/>
      <c r="L848" s="7"/>
      <c r="M848" s="7"/>
      <c r="N848" s="7"/>
      <c r="O848" s="7"/>
      <c r="P848" s="7"/>
      <c r="Q848" s="7"/>
      <c r="R848" s="7"/>
      <c r="S848" s="7"/>
      <c r="T848" s="7"/>
      <c r="U848" s="7"/>
      <c r="V848" s="7"/>
      <c r="W848" s="7"/>
      <c r="X848" s="7"/>
      <c r="Y848" s="7"/>
      <c r="Z848" s="7"/>
    </row>
    <row r="849" spans="1:26" ht="12.75" customHeight="1">
      <c r="A849" s="7"/>
      <c r="B849" s="8"/>
      <c r="C849" s="8"/>
      <c r="D849" s="8"/>
      <c r="E849" s="8"/>
      <c r="F849" s="8"/>
      <c r="G849" s="8"/>
      <c r="H849" s="8"/>
      <c r="I849" s="8"/>
      <c r="J849" s="8"/>
      <c r="K849" s="7"/>
      <c r="L849" s="7"/>
      <c r="M849" s="7"/>
      <c r="N849" s="7"/>
      <c r="O849" s="7"/>
      <c r="P849" s="7"/>
      <c r="Q849" s="7"/>
      <c r="R849" s="7"/>
      <c r="S849" s="7"/>
      <c r="T849" s="7"/>
      <c r="U849" s="7"/>
      <c r="V849" s="7"/>
      <c r="W849" s="7"/>
      <c r="X849" s="7"/>
      <c r="Y849" s="7"/>
      <c r="Z849" s="7"/>
    </row>
    <row r="850" spans="1:26" ht="12.75" customHeight="1">
      <c r="A850" s="7"/>
      <c r="B850" s="8"/>
      <c r="C850" s="8"/>
      <c r="D850" s="8"/>
      <c r="E850" s="8"/>
      <c r="F850" s="8"/>
      <c r="G850" s="8"/>
      <c r="H850" s="8"/>
      <c r="I850" s="8"/>
      <c r="J850" s="8"/>
      <c r="K850" s="7"/>
      <c r="L850" s="7"/>
      <c r="M850" s="7"/>
      <c r="N850" s="7"/>
      <c r="O850" s="7"/>
      <c r="P850" s="7"/>
      <c r="Q850" s="7"/>
      <c r="R850" s="7"/>
      <c r="S850" s="7"/>
      <c r="T850" s="7"/>
      <c r="U850" s="7"/>
      <c r="V850" s="7"/>
      <c r="W850" s="7"/>
      <c r="X850" s="7"/>
      <c r="Y850" s="7"/>
      <c r="Z850" s="7"/>
    </row>
    <row r="851" spans="1:26" ht="12.75" customHeight="1">
      <c r="A851" s="7"/>
      <c r="B851" s="8"/>
      <c r="C851" s="8"/>
      <c r="D851" s="8"/>
      <c r="E851" s="8"/>
      <c r="F851" s="8"/>
      <c r="G851" s="8"/>
      <c r="H851" s="8"/>
      <c r="I851" s="8"/>
      <c r="J851" s="8"/>
      <c r="K851" s="7"/>
      <c r="L851" s="7"/>
      <c r="M851" s="7"/>
      <c r="N851" s="7"/>
      <c r="O851" s="7"/>
      <c r="P851" s="7"/>
      <c r="Q851" s="7"/>
      <c r="R851" s="7"/>
      <c r="S851" s="7"/>
      <c r="T851" s="7"/>
      <c r="U851" s="7"/>
      <c r="V851" s="7"/>
      <c r="W851" s="7"/>
      <c r="X851" s="7"/>
      <c r="Y851" s="7"/>
      <c r="Z851" s="7"/>
    </row>
    <row r="852" spans="1:26" ht="12.75" customHeight="1">
      <c r="A852" s="7"/>
      <c r="B852" s="8"/>
      <c r="C852" s="8"/>
      <c r="D852" s="8"/>
      <c r="E852" s="8"/>
      <c r="F852" s="8"/>
      <c r="G852" s="8"/>
      <c r="H852" s="8"/>
      <c r="I852" s="8"/>
      <c r="J852" s="8"/>
      <c r="K852" s="7"/>
      <c r="L852" s="7"/>
      <c r="M852" s="7"/>
      <c r="N852" s="7"/>
      <c r="O852" s="7"/>
      <c r="P852" s="7"/>
      <c r="Q852" s="7"/>
      <c r="R852" s="7"/>
      <c r="S852" s="7"/>
      <c r="T852" s="7"/>
      <c r="U852" s="7"/>
      <c r="V852" s="7"/>
      <c r="W852" s="7"/>
      <c r="X852" s="7"/>
      <c r="Y852" s="7"/>
      <c r="Z852" s="7"/>
    </row>
    <row r="853" spans="1:26" ht="12.75" customHeight="1">
      <c r="A853" s="7"/>
      <c r="B853" s="8"/>
      <c r="C853" s="8"/>
      <c r="D853" s="8"/>
      <c r="E853" s="8"/>
      <c r="F853" s="8"/>
      <c r="G853" s="8"/>
      <c r="H853" s="8"/>
      <c r="I853" s="8"/>
      <c r="J853" s="8"/>
      <c r="K853" s="7"/>
      <c r="L853" s="7"/>
      <c r="M853" s="7"/>
      <c r="N853" s="7"/>
      <c r="O853" s="7"/>
      <c r="P853" s="7"/>
      <c r="Q853" s="7"/>
      <c r="R853" s="7"/>
      <c r="S853" s="7"/>
      <c r="T853" s="7"/>
      <c r="U853" s="7"/>
      <c r="V853" s="7"/>
      <c r="W853" s="7"/>
      <c r="X853" s="7"/>
      <c r="Y853" s="7"/>
      <c r="Z853" s="7"/>
    </row>
    <row r="854" spans="1:26" ht="12.75" customHeight="1">
      <c r="A854" s="7"/>
      <c r="B854" s="8"/>
      <c r="C854" s="8"/>
      <c r="D854" s="8"/>
      <c r="E854" s="8"/>
      <c r="F854" s="8"/>
      <c r="G854" s="8"/>
      <c r="H854" s="8"/>
      <c r="I854" s="8"/>
      <c r="J854" s="8"/>
      <c r="K854" s="7"/>
      <c r="L854" s="7"/>
      <c r="M854" s="7"/>
      <c r="N854" s="7"/>
      <c r="O854" s="7"/>
      <c r="P854" s="7"/>
      <c r="Q854" s="7"/>
      <c r="R854" s="7"/>
      <c r="S854" s="7"/>
      <c r="T854" s="7"/>
      <c r="U854" s="7"/>
      <c r="V854" s="7"/>
      <c r="W854" s="7"/>
      <c r="X854" s="7"/>
      <c r="Y854" s="7"/>
      <c r="Z854" s="7"/>
    </row>
    <row r="855" spans="1:26" ht="12.75" customHeight="1">
      <c r="A855" s="7"/>
      <c r="B855" s="8"/>
      <c r="C855" s="8"/>
      <c r="D855" s="8"/>
      <c r="E855" s="8"/>
      <c r="F855" s="8"/>
      <c r="G855" s="8"/>
      <c r="H855" s="8"/>
      <c r="I855" s="8"/>
      <c r="J855" s="8"/>
      <c r="K855" s="7"/>
      <c r="L855" s="7"/>
      <c r="M855" s="7"/>
      <c r="N855" s="7"/>
      <c r="O855" s="7"/>
      <c r="P855" s="7"/>
      <c r="Q855" s="7"/>
      <c r="R855" s="7"/>
      <c r="S855" s="7"/>
      <c r="T855" s="7"/>
      <c r="U855" s="7"/>
      <c r="V855" s="7"/>
      <c r="W855" s="7"/>
      <c r="X855" s="7"/>
      <c r="Y855" s="7"/>
      <c r="Z855" s="7"/>
    </row>
    <row r="856" spans="1:26" ht="12.75" customHeight="1">
      <c r="A856" s="7"/>
      <c r="B856" s="8"/>
      <c r="C856" s="8"/>
      <c r="D856" s="8"/>
      <c r="E856" s="8"/>
      <c r="F856" s="8"/>
      <c r="G856" s="8"/>
      <c r="H856" s="8"/>
      <c r="I856" s="8"/>
      <c r="J856" s="8"/>
      <c r="K856" s="7"/>
      <c r="L856" s="7"/>
      <c r="M856" s="7"/>
      <c r="N856" s="7"/>
      <c r="O856" s="7"/>
      <c r="P856" s="7"/>
      <c r="Q856" s="7"/>
      <c r="R856" s="7"/>
      <c r="S856" s="7"/>
      <c r="T856" s="7"/>
      <c r="U856" s="7"/>
      <c r="V856" s="7"/>
      <c r="W856" s="7"/>
      <c r="X856" s="7"/>
      <c r="Y856" s="7"/>
      <c r="Z856" s="7"/>
    </row>
    <row r="857" spans="1:26" ht="12.75" customHeight="1">
      <c r="A857" s="7"/>
      <c r="B857" s="8"/>
      <c r="C857" s="8"/>
      <c r="D857" s="8"/>
      <c r="E857" s="8"/>
      <c r="F857" s="8"/>
      <c r="G857" s="8"/>
      <c r="H857" s="8"/>
      <c r="I857" s="8"/>
      <c r="J857" s="8"/>
      <c r="K857" s="7"/>
      <c r="L857" s="7"/>
      <c r="M857" s="7"/>
      <c r="N857" s="7"/>
      <c r="O857" s="7"/>
      <c r="P857" s="7"/>
      <c r="Q857" s="7"/>
      <c r="R857" s="7"/>
      <c r="S857" s="7"/>
      <c r="T857" s="7"/>
      <c r="U857" s="7"/>
      <c r="V857" s="7"/>
      <c r="W857" s="7"/>
      <c r="X857" s="7"/>
      <c r="Y857" s="7"/>
      <c r="Z857" s="7"/>
    </row>
    <row r="858" spans="1:26" ht="12.75" customHeight="1">
      <c r="A858" s="7"/>
      <c r="B858" s="8"/>
      <c r="C858" s="8"/>
      <c r="D858" s="8"/>
      <c r="E858" s="8"/>
      <c r="F858" s="8"/>
      <c r="G858" s="8"/>
      <c r="H858" s="8"/>
      <c r="I858" s="8"/>
      <c r="J858" s="8"/>
      <c r="K858" s="7"/>
      <c r="L858" s="7"/>
      <c r="M858" s="7"/>
      <c r="N858" s="7"/>
      <c r="O858" s="7"/>
      <c r="P858" s="7"/>
      <c r="Q858" s="7"/>
      <c r="R858" s="7"/>
      <c r="S858" s="7"/>
      <c r="T858" s="7"/>
      <c r="U858" s="7"/>
      <c r="V858" s="7"/>
      <c r="W858" s="7"/>
      <c r="X858" s="7"/>
      <c r="Y858" s="7"/>
      <c r="Z858" s="7"/>
    </row>
    <row r="859" spans="1:26" ht="12.75" customHeight="1">
      <c r="A859" s="7"/>
      <c r="B859" s="8"/>
      <c r="C859" s="8"/>
      <c r="D859" s="8"/>
      <c r="E859" s="8"/>
      <c r="F859" s="8"/>
      <c r="G859" s="8"/>
      <c r="H859" s="8"/>
      <c r="I859" s="8"/>
      <c r="J859" s="8"/>
      <c r="K859" s="7"/>
      <c r="L859" s="7"/>
      <c r="M859" s="7"/>
      <c r="N859" s="7"/>
      <c r="O859" s="7"/>
      <c r="P859" s="7"/>
      <c r="Q859" s="7"/>
      <c r="R859" s="7"/>
      <c r="S859" s="7"/>
      <c r="T859" s="7"/>
      <c r="U859" s="7"/>
      <c r="V859" s="7"/>
      <c r="W859" s="7"/>
      <c r="X859" s="7"/>
      <c r="Y859" s="7"/>
      <c r="Z859" s="7"/>
    </row>
    <row r="860" spans="1:26" ht="12.75" customHeight="1">
      <c r="A860" s="7"/>
      <c r="B860" s="8"/>
      <c r="C860" s="8"/>
      <c r="D860" s="8"/>
      <c r="E860" s="8"/>
      <c r="F860" s="8"/>
      <c r="G860" s="8"/>
      <c r="H860" s="8"/>
      <c r="I860" s="8"/>
      <c r="J860" s="8"/>
      <c r="K860" s="7"/>
      <c r="L860" s="7"/>
      <c r="M860" s="7"/>
      <c r="N860" s="7"/>
      <c r="O860" s="7"/>
      <c r="P860" s="7"/>
      <c r="Q860" s="7"/>
      <c r="R860" s="7"/>
      <c r="S860" s="7"/>
      <c r="T860" s="7"/>
      <c r="U860" s="7"/>
      <c r="V860" s="7"/>
      <c r="W860" s="7"/>
      <c r="X860" s="7"/>
      <c r="Y860" s="7"/>
      <c r="Z860" s="7"/>
    </row>
    <row r="861" spans="1:26" ht="12.75" customHeight="1">
      <c r="A861" s="7"/>
      <c r="B861" s="8"/>
      <c r="C861" s="8"/>
      <c r="D861" s="8"/>
      <c r="E861" s="8"/>
      <c r="F861" s="8"/>
      <c r="G861" s="8"/>
      <c r="H861" s="8"/>
      <c r="I861" s="8"/>
      <c r="J861" s="8"/>
      <c r="K861" s="7"/>
      <c r="L861" s="7"/>
      <c r="M861" s="7"/>
      <c r="N861" s="7"/>
      <c r="O861" s="7"/>
      <c r="P861" s="7"/>
      <c r="Q861" s="7"/>
      <c r="R861" s="7"/>
      <c r="S861" s="7"/>
      <c r="T861" s="7"/>
      <c r="U861" s="7"/>
      <c r="V861" s="7"/>
      <c r="W861" s="7"/>
      <c r="X861" s="7"/>
      <c r="Y861" s="7"/>
      <c r="Z861" s="7"/>
    </row>
    <row r="862" spans="1:26" ht="12.75" customHeight="1">
      <c r="A862" s="7"/>
      <c r="B862" s="8"/>
      <c r="C862" s="8"/>
      <c r="D862" s="8"/>
      <c r="E862" s="8"/>
      <c r="F862" s="8"/>
      <c r="G862" s="8"/>
      <c r="H862" s="8"/>
      <c r="I862" s="8"/>
      <c r="J862" s="8"/>
      <c r="K862" s="7"/>
      <c r="L862" s="7"/>
      <c r="M862" s="7"/>
      <c r="N862" s="7"/>
      <c r="O862" s="7"/>
      <c r="P862" s="7"/>
      <c r="Q862" s="7"/>
      <c r="R862" s="7"/>
      <c r="S862" s="7"/>
      <c r="T862" s="7"/>
      <c r="U862" s="7"/>
      <c r="V862" s="7"/>
      <c r="W862" s="7"/>
      <c r="X862" s="7"/>
      <c r="Y862" s="7"/>
      <c r="Z862" s="7"/>
    </row>
    <row r="863" spans="1:26" ht="12.75" customHeight="1">
      <c r="A863" s="7"/>
      <c r="B863" s="8"/>
      <c r="C863" s="8"/>
      <c r="D863" s="8"/>
      <c r="E863" s="8"/>
      <c r="F863" s="8"/>
      <c r="G863" s="8"/>
      <c r="H863" s="8"/>
      <c r="I863" s="8"/>
      <c r="J863" s="8"/>
      <c r="K863" s="7"/>
      <c r="L863" s="7"/>
      <c r="M863" s="7"/>
      <c r="N863" s="7"/>
      <c r="O863" s="7"/>
      <c r="P863" s="7"/>
      <c r="Q863" s="7"/>
      <c r="R863" s="7"/>
      <c r="S863" s="7"/>
      <c r="T863" s="7"/>
      <c r="U863" s="7"/>
      <c r="V863" s="7"/>
      <c r="W863" s="7"/>
      <c r="X863" s="7"/>
      <c r="Y863" s="7"/>
      <c r="Z863" s="7"/>
    </row>
    <row r="864" spans="1:26" ht="12.75" customHeight="1">
      <c r="A864" s="7"/>
      <c r="B864" s="8"/>
      <c r="C864" s="8"/>
      <c r="D864" s="8"/>
      <c r="E864" s="8"/>
      <c r="F864" s="8"/>
      <c r="G864" s="8"/>
      <c r="H864" s="8"/>
      <c r="I864" s="8"/>
      <c r="J864" s="8"/>
      <c r="K864" s="7"/>
      <c r="L864" s="7"/>
      <c r="M864" s="7"/>
      <c r="N864" s="7"/>
      <c r="O864" s="7"/>
      <c r="P864" s="7"/>
      <c r="Q864" s="7"/>
      <c r="R864" s="7"/>
      <c r="S864" s="7"/>
      <c r="T864" s="7"/>
      <c r="U864" s="7"/>
      <c r="V864" s="7"/>
      <c r="W864" s="7"/>
      <c r="X864" s="7"/>
      <c r="Y864" s="7"/>
      <c r="Z864" s="7"/>
    </row>
    <row r="865" spans="1:26" ht="12.75" customHeight="1">
      <c r="A865" s="7"/>
      <c r="B865" s="8"/>
      <c r="C865" s="8"/>
      <c r="D865" s="8"/>
      <c r="E865" s="8"/>
      <c r="F865" s="8"/>
      <c r="G865" s="8"/>
      <c r="H865" s="8"/>
      <c r="I865" s="8"/>
      <c r="J865" s="8"/>
      <c r="K865" s="7"/>
      <c r="L865" s="7"/>
      <c r="M865" s="7"/>
      <c r="N865" s="7"/>
      <c r="O865" s="7"/>
      <c r="P865" s="7"/>
      <c r="Q865" s="7"/>
      <c r="R865" s="7"/>
      <c r="S865" s="7"/>
      <c r="T865" s="7"/>
      <c r="U865" s="7"/>
      <c r="V865" s="7"/>
      <c r="W865" s="7"/>
      <c r="X865" s="7"/>
      <c r="Y865" s="7"/>
      <c r="Z865" s="7"/>
    </row>
    <row r="866" spans="1:26" ht="12.75" customHeight="1">
      <c r="A866" s="7"/>
      <c r="B866" s="8"/>
      <c r="C866" s="8"/>
      <c r="D866" s="8"/>
      <c r="E866" s="8"/>
      <c r="F866" s="8"/>
      <c r="G866" s="8"/>
      <c r="H866" s="8"/>
      <c r="I866" s="8"/>
      <c r="J866" s="8"/>
      <c r="K866" s="7"/>
      <c r="L866" s="7"/>
      <c r="M866" s="7"/>
      <c r="N866" s="7"/>
      <c r="O866" s="7"/>
      <c r="P866" s="7"/>
      <c r="Q866" s="7"/>
      <c r="R866" s="7"/>
      <c r="S866" s="7"/>
      <c r="T866" s="7"/>
      <c r="U866" s="7"/>
      <c r="V866" s="7"/>
      <c r="W866" s="7"/>
      <c r="X866" s="7"/>
      <c r="Y866" s="7"/>
      <c r="Z866" s="7"/>
    </row>
    <row r="867" spans="1:26" ht="12.75" customHeight="1">
      <c r="A867" s="7"/>
      <c r="B867" s="8"/>
      <c r="C867" s="8"/>
      <c r="D867" s="8"/>
      <c r="E867" s="8"/>
      <c r="F867" s="8"/>
      <c r="G867" s="8"/>
      <c r="H867" s="8"/>
      <c r="I867" s="8"/>
      <c r="J867" s="8"/>
      <c r="K867" s="7"/>
      <c r="L867" s="7"/>
      <c r="M867" s="7"/>
      <c r="N867" s="7"/>
      <c r="O867" s="7"/>
      <c r="P867" s="7"/>
      <c r="Q867" s="7"/>
      <c r="R867" s="7"/>
      <c r="S867" s="7"/>
      <c r="T867" s="7"/>
      <c r="U867" s="7"/>
      <c r="V867" s="7"/>
      <c r="W867" s="7"/>
      <c r="X867" s="7"/>
      <c r="Y867" s="7"/>
      <c r="Z867" s="7"/>
    </row>
    <row r="868" spans="1:26" ht="12.75" customHeight="1">
      <c r="A868" s="7"/>
      <c r="B868" s="8"/>
      <c r="C868" s="8"/>
      <c r="D868" s="8"/>
      <c r="E868" s="8"/>
      <c r="F868" s="8"/>
      <c r="G868" s="8"/>
      <c r="H868" s="8"/>
      <c r="I868" s="8"/>
      <c r="J868" s="8"/>
      <c r="K868" s="7"/>
      <c r="L868" s="7"/>
      <c r="M868" s="7"/>
      <c r="N868" s="7"/>
      <c r="O868" s="7"/>
      <c r="P868" s="7"/>
      <c r="Q868" s="7"/>
      <c r="R868" s="7"/>
      <c r="S868" s="7"/>
      <c r="T868" s="7"/>
      <c r="U868" s="7"/>
      <c r="V868" s="7"/>
      <c r="W868" s="7"/>
      <c r="X868" s="7"/>
      <c r="Y868" s="7"/>
      <c r="Z868" s="7"/>
    </row>
    <row r="869" spans="1:26" ht="12.75" customHeight="1">
      <c r="A869" s="7"/>
      <c r="B869" s="8"/>
      <c r="C869" s="8"/>
      <c r="D869" s="8"/>
      <c r="E869" s="8"/>
      <c r="F869" s="8"/>
      <c r="G869" s="8"/>
      <c r="H869" s="8"/>
      <c r="I869" s="8"/>
      <c r="J869" s="8"/>
      <c r="K869" s="7"/>
      <c r="L869" s="7"/>
      <c r="M869" s="7"/>
      <c r="N869" s="7"/>
      <c r="O869" s="7"/>
      <c r="P869" s="7"/>
      <c r="Q869" s="7"/>
      <c r="R869" s="7"/>
      <c r="S869" s="7"/>
      <c r="T869" s="7"/>
      <c r="U869" s="7"/>
      <c r="V869" s="7"/>
      <c r="W869" s="7"/>
      <c r="X869" s="7"/>
      <c r="Y869" s="7"/>
      <c r="Z869" s="7"/>
    </row>
    <row r="870" spans="1:26" ht="12.75" customHeight="1">
      <c r="A870" s="7"/>
      <c r="B870" s="8"/>
      <c r="C870" s="8"/>
      <c r="D870" s="8"/>
      <c r="E870" s="8"/>
      <c r="F870" s="8"/>
      <c r="G870" s="8"/>
      <c r="H870" s="8"/>
      <c r="I870" s="8"/>
      <c r="J870" s="8"/>
      <c r="K870" s="7"/>
      <c r="L870" s="7"/>
      <c r="M870" s="7"/>
      <c r="N870" s="7"/>
      <c r="O870" s="7"/>
      <c r="P870" s="7"/>
      <c r="Q870" s="7"/>
      <c r="R870" s="7"/>
      <c r="S870" s="7"/>
      <c r="T870" s="7"/>
      <c r="U870" s="7"/>
      <c r="V870" s="7"/>
      <c r="W870" s="7"/>
      <c r="X870" s="7"/>
      <c r="Y870" s="7"/>
      <c r="Z870" s="7"/>
    </row>
    <row r="871" spans="1:26" ht="12.75" customHeight="1">
      <c r="A871" s="7"/>
      <c r="B871" s="8"/>
      <c r="C871" s="8"/>
      <c r="D871" s="8"/>
      <c r="E871" s="8"/>
      <c r="F871" s="8"/>
      <c r="G871" s="8"/>
      <c r="H871" s="8"/>
      <c r="I871" s="8"/>
      <c r="J871" s="8"/>
      <c r="K871" s="7"/>
      <c r="L871" s="7"/>
      <c r="M871" s="7"/>
      <c r="N871" s="7"/>
      <c r="O871" s="7"/>
      <c r="P871" s="7"/>
      <c r="Q871" s="7"/>
      <c r="R871" s="7"/>
      <c r="S871" s="7"/>
      <c r="T871" s="7"/>
      <c r="U871" s="7"/>
      <c r="V871" s="7"/>
      <c r="W871" s="7"/>
      <c r="X871" s="7"/>
      <c r="Y871" s="7"/>
      <c r="Z871" s="7"/>
    </row>
    <row r="872" spans="1:26" ht="12.75" customHeight="1">
      <c r="A872" s="7"/>
      <c r="B872" s="8"/>
      <c r="C872" s="8"/>
      <c r="D872" s="8"/>
      <c r="E872" s="8"/>
      <c r="F872" s="8"/>
      <c r="G872" s="8"/>
      <c r="H872" s="8"/>
      <c r="I872" s="8"/>
      <c r="J872" s="8"/>
      <c r="K872" s="7"/>
      <c r="L872" s="7"/>
      <c r="M872" s="7"/>
      <c r="N872" s="7"/>
      <c r="O872" s="7"/>
      <c r="P872" s="7"/>
      <c r="Q872" s="7"/>
      <c r="R872" s="7"/>
      <c r="S872" s="7"/>
      <c r="T872" s="7"/>
      <c r="U872" s="7"/>
      <c r="V872" s="7"/>
      <c r="W872" s="7"/>
      <c r="X872" s="7"/>
      <c r="Y872" s="7"/>
      <c r="Z872" s="7"/>
    </row>
    <row r="873" spans="1:26" ht="12.75" customHeight="1">
      <c r="A873" s="7"/>
      <c r="B873" s="8"/>
      <c r="C873" s="8"/>
      <c r="D873" s="8"/>
      <c r="E873" s="8"/>
      <c r="F873" s="8"/>
      <c r="G873" s="8"/>
      <c r="H873" s="8"/>
      <c r="I873" s="8"/>
      <c r="J873" s="8"/>
      <c r="K873" s="7"/>
      <c r="L873" s="7"/>
      <c r="M873" s="7"/>
      <c r="N873" s="7"/>
      <c r="O873" s="7"/>
      <c r="P873" s="7"/>
      <c r="Q873" s="7"/>
      <c r="R873" s="7"/>
      <c r="S873" s="7"/>
      <c r="T873" s="7"/>
      <c r="U873" s="7"/>
      <c r="V873" s="7"/>
      <c r="W873" s="7"/>
      <c r="X873" s="7"/>
      <c r="Y873" s="7"/>
      <c r="Z873" s="7"/>
    </row>
    <row r="874" spans="1:26" ht="12.75" customHeight="1">
      <c r="A874" s="7"/>
      <c r="B874" s="8"/>
      <c r="C874" s="8"/>
      <c r="D874" s="8"/>
      <c r="E874" s="8"/>
      <c r="F874" s="8"/>
      <c r="G874" s="8"/>
      <c r="H874" s="8"/>
      <c r="I874" s="8"/>
      <c r="J874" s="8"/>
      <c r="K874" s="7"/>
      <c r="L874" s="7"/>
      <c r="M874" s="7"/>
      <c r="N874" s="7"/>
      <c r="O874" s="7"/>
      <c r="P874" s="7"/>
      <c r="Q874" s="7"/>
      <c r="R874" s="7"/>
      <c r="S874" s="7"/>
      <c r="T874" s="7"/>
      <c r="U874" s="7"/>
      <c r="V874" s="7"/>
      <c r="W874" s="7"/>
      <c r="X874" s="7"/>
      <c r="Y874" s="7"/>
      <c r="Z874" s="7"/>
    </row>
    <row r="875" spans="1:26" ht="12.75" customHeight="1">
      <c r="A875" s="7"/>
      <c r="B875" s="8"/>
      <c r="C875" s="8"/>
      <c r="D875" s="8"/>
      <c r="E875" s="8"/>
      <c r="F875" s="8"/>
      <c r="G875" s="8"/>
      <c r="H875" s="8"/>
      <c r="I875" s="8"/>
      <c r="J875" s="8"/>
      <c r="K875" s="7"/>
      <c r="L875" s="7"/>
      <c r="M875" s="7"/>
      <c r="N875" s="7"/>
      <c r="O875" s="7"/>
      <c r="P875" s="7"/>
      <c r="Q875" s="7"/>
      <c r="R875" s="7"/>
      <c r="S875" s="7"/>
      <c r="T875" s="7"/>
      <c r="U875" s="7"/>
      <c r="V875" s="7"/>
      <c r="W875" s="7"/>
      <c r="X875" s="7"/>
      <c r="Y875" s="7"/>
      <c r="Z875" s="7"/>
    </row>
    <row r="876" spans="1:26" ht="12.75" customHeight="1">
      <c r="A876" s="7"/>
      <c r="B876" s="8"/>
      <c r="C876" s="8"/>
      <c r="D876" s="8"/>
      <c r="E876" s="8"/>
      <c r="F876" s="8"/>
      <c r="G876" s="8"/>
      <c r="H876" s="8"/>
      <c r="I876" s="8"/>
      <c r="J876" s="8"/>
      <c r="K876" s="7"/>
      <c r="L876" s="7"/>
      <c r="M876" s="7"/>
      <c r="N876" s="7"/>
      <c r="O876" s="7"/>
      <c r="P876" s="7"/>
      <c r="Q876" s="7"/>
      <c r="R876" s="7"/>
      <c r="S876" s="7"/>
      <c r="T876" s="7"/>
      <c r="U876" s="7"/>
      <c r="V876" s="7"/>
      <c r="W876" s="7"/>
      <c r="X876" s="7"/>
      <c r="Y876" s="7"/>
      <c r="Z876" s="7"/>
    </row>
    <row r="877" spans="1:26" ht="12.75" customHeight="1">
      <c r="A877" s="7"/>
      <c r="B877" s="8"/>
      <c r="C877" s="8"/>
      <c r="D877" s="8"/>
      <c r="E877" s="8"/>
      <c r="F877" s="8"/>
      <c r="G877" s="8"/>
      <c r="H877" s="8"/>
      <c r="I877" s="8"/>
      <c r="J877" s="8"/>
      <c r="K877" s="7"/>
      <c r="L877" s="7"/>
      <c r="M877" s="7"/>
      <c r="N877" s="7"/>
      <c r="O877" s="7"/>
      <c r="P877" s="7"/>
      <c r="Q877" s="7"/>
      <c r="R877" s="7"/>
      <c r="S877" s="7"/>
      <c r="T877" s="7"/>
      <c r="U877" s="7"/>
      <c r="V877" s="7"/>
      <c r="W877" s="7"/>
      <c r="X877" s="7"/>
      <c r="Y877" s="7"/>
      <c r="Z877" s="7"/>
    </row>
    <row r="878" spans="1:26" ht="12.75" customHeight="1">
      <c r="A878" s="7"/>
      <c r="B878" s="8"/>
      <c r="C878" s="8"/>
      <c r="D878" s="8"/>
      <c r="E878" s="8"/>
      <c r="F878" s="8"/>
      <c r="G878" s="8"/>
      <c r="H878" s="8"/>
      <c r="I878" s="8"/>
      <c r="J878" s="8"/>
      <c r="K878" s="7"/>
      <c r="L878" s="7"/>
      <c r="M878" s="7"/>
      <c r="N878" s="7"/>
      <c r="O878" s="7"/>
      <c r="P878" s="7"/>
      <c r="Q878" s="7"/>
      <c r="R878" s="7"/>
      <c r="S878" s="7"/>
      <c r="T878" s="7"/>
      <c r="U878" s="7"/>
      <c r="V878" s="7"/>
      <c r="W878" s="7"/>
      <c r="X878" s="7"/>
      <c r="Y878" s="7"/>
      <c r="Z878" s="7"/>
    </row>
    <row r="879" spans="1:26" ht="12.75" customHeight="1">
      <c r="A879" s="7"/>
      <c r="B879" s="8"/>
      <c r="C879" s="8"/>
      <c r="D879" s="8"/>
      <c r="E879" s="8"/>
      <c r="F879" s="8"/>
      <c r="G879" s="8"/>
      <c r="H879" s="8"/>
      <c r="I879" s="8"/>
      <c r="J879" s="8"/>
      <c r="K879" s="7"/>
      <c r="L879" s="7"/>
      <c r="M879" s="7"/>
      <c r="N879" s="7"/>
      <c r="O879" s="7"/>
      <c r="P879" s="7"/>
      <c r="Q879" s="7"/>
      <c r="R879" s="7"/>
      <c r="S879" s="7"/>
      <c r="T879" s="7"/>
      <c r="U879" s="7"/>
      <c r="V879" s="7"/>
      <c r="W879" s="7"/>
      <c r="X879" s="7"/>
      <c r="Y879" s="7"/>
      <c r="Z879" s="7"/>
    </row>
    <row r="880" spans="1:26" ht="12.75" customHeight="1">
      <c r="A880" s="7"/>
      <c r="B880" s="8"/>
      <c r="C880" s="8"/>
      <c r="D880" s="8"/>
      <c r="E880" s="8"/>
      <c r="F880" s="8"/>
      <c r="G880" s="8"/>
      <c r="H880" s="8"/>
      <c r="I880" s="8"/>
      <c r="J880" s="8"/>
      <c r="K880" s="7"/>
      <c r="L880" s="7"/>
      <c r="M880" s="7"/>
      <c r="N880" s="7"/>
      <c r="O880" s="7"/>
      <c r="P880" s="7"/>
      <c r="Q880" s="7"/>
      <c r="R880" s="7"/>
      <c r="S880" s="7"/>
      <c r="T880" s="7"/>
      <c r="U880" s="7"/>
      <c r="V880" s="7"/>
      <c r="W880" s="7"/>
      <c r="X880" s="7"/>
      <c r="Y880" s="7"/>
      <c r="Z880" s="7"/>
    </row>
    <row r="881" spans="1:26" ht="12.75" customHeight="1">
      <c r="A881" s="7"/>
      <c r="B881" s="8"/>
      <c r="C881" s="8"/>
      <c r="D881" s="8"/>
      <c r="E881" s="8"/>
      <c r="F881" s="8"/>
      <c r="G881" s="8"/>
      <c r="H881" s="8"/>
      <c r="I881" s="8"/>
      <c r="J881" s="8"/>
      <c r="K881" s="7"/>
      <c r="L881" s="7"/>
      <c r="M881" s="7"/>
      <c r="N881" s="7"/>
      <c r="O881" s="7"/>
      <c r="P881" s="7"/>
      <c r="Q881" s="7"/>
      <c r="R881" s="7"/>
      <c r="S881" s="7"/>
      <c r="T881" s="7"/>
      <c r="U881" s="7"/>
      <c r="V881" s="7"/>
      <c r="W881" s="7"/>
      <c r="X881" s="7"/>
      <c r="Y881" s="7"/>
      <c r="Z881" s="7"/>
    </row>
    <row r="882" spans="1:26" ht="12.75" customHeight="1">
      <c r="A882" s="7"/>
      <c r="B882" s="8"/>
      <c r="C882" s="8"/>
      <c r="D882" s="8"/>
      <c r="E882" s="8"/>
      <c r="F882" s="8"/>
      <c r="G882" s="8"/>
      <c r="H882" s="8"/>
      <c r="I882" s="8"/>
      <c r="J882" s="8"/>
      <c r="K882" s="7"/>
      <c r="L882" s="7"/>
      <c r="M882" s="7"/>
      <c r="N882" s="7"/>
      <c r="O882" s="7"/>
      <c r="P882" s="7"/>
      <c r="Q882" s="7"/>
      <c r="R882" s="7"/>
      <c r="S882" s="7"/>
      <c r="T882" s="7"/>
      <c r="U882" s="7"/>
      <c r="V882" s="7"/>
      <c r="W882" s="7"/>
      <c r="X882" s="7"/>
      <c r="Y882" s="7"/>
      <c r="Z882" s="7"/>
    </row>
    <row r="883" spans="1:26" ht="12.75" customHeight="1">
      <c r="A883" s="7"/>
      <c r="B883" s="8"/>
      <c r="C883" s="8"/>
      <c r="D883" s="8"/>
      <c r="E883" s="8"/>
      <c r="F883" s="8"/>
      <c r="G883" s="8"/>
      <c r="H883" s="8"/>
      <c r="I883" s="8"/>
      <c r="J883" s="8"/>
      <c r="K883" s="7"/>
      <c r="L883" s="7"/>
      <c r="M883" s="7"/>
      <c r="N883" s="7"/>
      <c r="O883" s="7"/>
      <c r="P883" s="7"/>
      <c r="Q883" s="7"/>
      <c r="R883" s="7"/>
      <c r="S883" s="7"/>
      <c r="T883" s="7"/>
      <c r="U883" s="7"/>
      <c r="V883" s="7"/>
      <c r="W883" s="7"/>
      <c r="X883" s="7"/>
      <c r="Y883" s="7"/>
      <c r="Z883" s="7"/>
    </row>
    <row r="884" spans="1:26" ht="12.75" customHeight="1">
      <c r="A884" s="7"/>
      <c r="B884" s="8"/>
      <c r="C884" s="8"/>
      <c r="D884" s="8"/>
      <c r="E884" s="8"/>
      <c r="F884" s="8"/>
      <c r="G884" s="8"/>
      <c r="H884" s="8"/>
      <c r="I884" s="8"/>
      <c r="J884" s="8"/>
      <c r="K884" s="7"/>
      <c r="L884" s="7"/>
      <c r="M884" s="7"/>
      <c r="N884" s="7"/>
      <c r="O884" s="7"/>
      <c r="P884" s="7"/>
      <c r="Q884" s="7"/>
      <c r="R884" s="7"/>
      <c r="S884" s="7"/>
      <c r="T884" s="7"/>
      <c r="U884" s="7"/>
      <c r="V884" s="7"/>
      <c r="W884" s="7"/>
      <c r="X884" s="7"/>
      <c r="Y884" s="7"/>
      <c r="Z884" s="7"/>
    </row>
    <row r="885" spans="1:26" ht="12.75" customHeight="1">
      <c r="A885" s="7"/>
      <c r="B885" s="8"/>
      <c r="C885" s="8"/>
      <c r="D885" s="8"/>
      <c r="E885" s="8"/>
      <c r="F885" s="8"/>
      <c r="G885" s="8"/>
      <c r="H885" s="8"/>
      <c r="I885" s="8"/>
      <c r="J885" s="8"/>
      <c r="K885" s="7"/>
      <c r="L885" s="7"/>
      <c r="M885" s="7"/>
      <c r="N885" s="7"/>
      <c r="O885" s="7"/>
      <c r="P885" s="7"/>
      <c r="Q885" s="7"/>
      <c r="R885" s="7"/>
      <c r="S885" s="7"/>
      <c r="T885" s="7"/>
      <c r="U885" s="7"/>
      <c r="V885" s="7"/>
      <c r="W885" s="7"/>
      <c r="X885" s="7"/>
      <c r="Y885" s="7"/>
      <c r="Z885" s="7"/>
    </row>
    <row r="886" spans="1:26" ht="12.75" customHeight="1">
      <c r="A886" s="7"/>
      <c r="B886" s="8"/>
      <c r="C886" s="8"/>
      <c r="D886" s="8"/>
      <c r="E886" s="8"/>
      <c r="F886" s="8"/>
      <c r="G886" s="8"/>
      <c r="H886" s="8"/>
      <c r="I886" s="8"/>
      <c r="J886" s="8"/>
      <c r="K886" s="7"/>
      <c r="L886" s="7"/>
      <c r="M886" s="7"/>
      <c r="N886" s="7"/>
      <c r="O886" s="7"/>
      <c r="P886" s="7"/>
      <c r="Q886" s="7"/>
      <c r="R886" s="7"/>
      <c r="S886" s="7"/>
      <c r="T886" s="7"/>
      <c r="U886" s="7"/>
      <c r="V886" s="7"/>
      <c r="W886" s="7"/>
      <c r="X886" s="7"/>
      <c r="Y886" s="7"/>
      <c r="Z886" s="7"/>
    </row>
    <row r="887" spans="1:26" ht="12.75" customHeight="1">
      <c r="A887" s="7"/>
      <c r="B887" s="8"/>
      <c r="C887" s="8"/>
      <c r="D887" s="8"/>
      <c r="E887" s="8"/>
      <c r="F887" s="8"/>
      <c r="G887" s="8"/>
      <c r="H887" s="8"/>
      <c r="I887" s="8"/>
      <c r="J887" s="8"/>
      <c r="K887" s="7"/>
      <c r="L887" s="7"/>
      <c r="M887" s="7"/>
      <c r="N887" s="7"/>
      <c r="O887" s="7"/>
      <c r="P887" s="7"/>
      <c r="Q887" s="7"/>
      <c r="R887" s="7"/>
      <c r="S887" s="7"/>
      <c r="T887" s="7"/>
      <c r="U887" s="7"/>
      <c r="V887" s="7"/>
      <c r="W887" s="7"/>
      <c r="X887" s="7"/>
      <c r="Y887" s="7"/>
      <c r="Z887" s="7"/>
    </row>
    <row r="888" spans="1:26" ht="12.75" customHeight="1">
      <c r="A888" s="7"/>
      <c r="B888" s="8"/>
      <c r="C888" s="8"/>
      <c r="D888" s="8"/>
      <c r="E888" s="8"/>
      <c r="F888" s="8"/>
      <c r="G888" s="8"/>
      <c r="H888" s="8"/>
      <c r="I888" s="8"/>
      <c r="J888" s="8"/>
      <c r="K888" s="7"/>
      <c r="L888" s="7"/>
      <c r="M888" s="7"/>
      <c r="N888" s="7"/>
      <c r="O888" s="7"/>
      <c r="P888" s="7"/>
      <c r="Q888" s="7"/>
      <c r="R888" s="7"/>
      <c r="S888" s="7"/>
      <c r="T888" s="7"/>
      <c r="U888" s="7"/>
      <c r="V888" s="7"/>
      <c r="W888" s="7"/>
      <c r="X888" s="7"/>
      <c r="Y888" s="7"/>
      <c r="Z888" s="7"/>
    </row>
    <row r="889" spans="1:26" ht="12.75" customHeight="1">
      <c r="A889" s="7"/>
      <c r="B889" s="8"/>
      <c r="C889" s="8"/>
      <c r="D889" s="8"/>
      <c r="E889" s="8"/>
      <c r="F889" s="8"/>
      <c r="G889" s="8"/>
      <c r="H889" s="8"/>
      <c r="I889" s="8"/>
      <c r="J889" s="8"/>
      <c r="K889" s="7"/>
      <c r="L889" s="7"/>
      <c r="M889" s="7"/>
      <c r="N889" s="7"/>
      <c r="O889" s="7"/>
      <c r="P889" s="7"/>
      <c r="Q889" s="7"/>
      <c r="R889" s="7"/>
      <c r="S889" s="7"/>
      <c r="T889" s="7"/>
      <c r="U889" s="7"/>
      <c r="V889" s="7"/>
      <c r="W889" s="7"/>
      <c r="X889" s="7"/>
      <c r="Y889" s="7"/>
      <c r="Z889" s="7"/>
    </row>
    <row r="890" spans="1:26" ht="12.75" customHeight="1">
      <c r="A890" s="7"/>
      <c r="B890" s="8"/>
      <c r="C890" s="8"/>
      <c r="D890" s="8"/>
      <c r="E890" s="8"/>
      <c r="F890" s="8"/>
      <c r="G890" s="8"/>
      <c r="H890" s="8"/>
      <c r="I890" s="8"/>
      <c r="J890" s="8"/>
      <c r="K890" s="7"/>
      <c r="L890" s="7"/>
      <c r="M890" s="7"/>
      <c r="N890" s="7"/>
      <c r="O890" s="7"/>
      <c r="P890" s="7"/>
      <c r="Q890" s="7"/>
      <c r="R890" s="7"/>
      <c r="S890" s="7"/>
      <c r="T890" s="7"/>
      <c r="U890" s="7"/>
      <c r="V890" s="7"/>
      <c r="W890" s="7"/>
      <c r="X890" s="7"/>
      <c r="Y890" s="7"/>
      <c r="Z890" s="7"/>
    </row>
    <row r="891" spans="1:26" ht="12.75" customHeight="1">
      <c r="A891" s="7"/>
      <c r="B891" s="8"/>
      <c r="C891" s="8"/>
      <c r="D891" s="8"/>
      <c r="E891" s="8"/>
      <c r="F891" s="8"/>
      <c r="G891" s="8"/>
      <c r="H891" s="8"/>
      <c r="I891" s="8"/>
      <c r="J891" s="8"/>
      <c r="K891" s="7"/>
      <c r="L891" s="7"/>
      <c r="M891" s="7"/>
      <c r="N891" s="7"/>
      <c r="O891" s="7"/>
      <c r="P891" s="7"/>
      <c r="Q891" s="7"/>
      <c r="R891" s="7"/>
      <c r="S891" s="7"/>
      <c r="T891" s="7"/>
      <c r="U891" s="7"/>
      <c r="V891" s="7"/>
      <c r="W891" s="7"/>
      <c r="X891" s="7"/>
      <c r="Y891" s="7"/>
      <c r="Z891" s="7"/>
    </row>
    <row r="892" spans="1:26" ht="12.75" customHeight="1">
      <c r="A892" s="7"/>
      <c r="B892" s="8"/>
      <c r="C892" s="8"/>
      <c r="D892" s="8"/>
      <c r="E892" s="8"/>
      <c r="F892" s="8"/>
      <c r="G892" s="8"/>
      <c r="H892" s="8"/>
      <c r="I892" s="8"/>
      <c r="J892" s="8"/>
      <c r="K892" s="7"/>
      <c r="L892" s="7"/>
      <c r="M892" s="7"/>
      <c r="N892" s="7"/>
      <c r="O892" s="7"/>
      <c r="P892" s="7"/>
      <c r="Q892" s="7"/>
      <c r="R892" s="7"/>
      <c r="S892" s="7"/>
      <c r="T892" s="7"/>
      <c r="U892" s="7"/>
      <c r="V892" s="7"/>
      <c r="W892" s="7"/>
      <c r="X892" s="7"/>
      <c r="Y892" s="7"/>
      <c r="Z892" s="7"/>
    </row>
    <row r="893" spans="1:26" ht="12.75" customHeight="1">
      <c r="A893" s="7"/>
      <c r="B893" s="8"/>
      <c r="C893" s="8"/>
      <c r="D893" s="8"/>
      <c r="E893" s="8"/>
      <c r="F893" s="8"/>
      <c r="G893" s="8"/>
      <c r="H893" s="8"/>
      <c r="I893" s="8"/>
      <c r="J893" s="8"/>
      <c r="K893" s="7"/>
      <c r="L893" s="7"/>
      <c r="M893" s="7"/>
      <c r="N893" s="7"/>
      <c r="O893" s="7"/>
      <c r="P893" s="7"/>
      <c r="Q893" s="7"/>
      <c r="R893" s="7"/>
      <c r="S893" s="7"/>
      <c r="T893" s="7"/>
      <c r="U893" s="7"/>
      <c r="V893" s="7"/>
      <c r="W893" s="7"/>
      <c r="X893" s="7"/>
      <c r="Y893" s="7"/>
      <c r="Z893" s="7"/>
    </row>
    <row r="894" spans="1:26" ht="12.75" customHeight="1">
      <c r="A894" s="7"/>
      <c r="B894" s="8"/>
      <c r="C894" s="8"/>
      <c r="D894" s="8"/>
      <c r="E894" s="8"/>
      <c r="F894" s="8"/>
      <c r="G894" s="8"/>
      <c r="H894" s="8"/>
      <c r="I894" s="8"/>
      <c r="J894" s="8"/>
      <c r="K894" s="7"/>
      <c r="L894" s="7"/>
      <c r="M894" s="7"/>
      <c r="N894" s="7"/>
      <c r="O894" s="7"/>
      <c r="P894" s="7"/>
      <c r="Q894" s="7"/>
      <c r="R894" s="7"/>
      <c r="S894" s="7"/>
      <c r="T894" s="7"/>
      <c r="U894" s="7"/>
      <c r="V894" s="7"/>
      <c r="W894" s="7"/>
      <c r="X894" s="7"/>
      <c r="Y894" s="7"/>
      <c r="Z894" s="7"/>
    </row>
    <row r="895" spans="1:26" ht="12.75" customHeight="1">
      <c r="A895" s="7"/>
      <c r="B895" s="8"/>
      <c r="C895" s="8"/>
      <c r="D895" s="8"/>
      <c r="E895" s="8"/>
      <c r="F895" s="8"/>
      <c r="G895" s="8"/>
      <c r="H895" s="8"/>
      <c r="I895" s="8"/>
      <c r="J895" s="8"/>
      <c r="K895" s="7"/>
      <c r="L895" s="7"/>
      <c r="M895" s="7"/>
      <c r="N895" s="7"/>
      <c r="O895" s="7"/>
      <c r="P895" s="7"/>
      <c r="Q895" s="7"/>
      <c r="R895" s="7"/>
      <c r="S895" s="7"/>
      <c r="T895" s="7"/>
      <c r="U895" s="7"/>
      <c r="V895" s="7"/>
      <c r="W895" s="7"/>
      <c r="X895" s="7"/>
      <c r="Y895" s="7"/>
      <c r="Z895" s="7"/>
    </row>
    <row r="896" spans="1:26" ht="12.75" customHeight="1">
      <c r="A896" s="7"/>
      <c r="B896" s="8"/>
      <c r="C896" s="8"/>
      <c r="D896" s="8"/>
      <c r="E896" s="8"/>
      <c r="F896" s="8"/>
      <c r="G896" s="8"/>
      <c r="H896" s="8"/>
      <c r="I896" s="8"/>
      <c r="J896" s="8"/>
      <c r="K896" s="7"/>
      <c r="L896" s="7"/>
      <c r="M896" s="7"/>
      <c r="N896" s="7"/>
      <c r="O896" s="7"/>
      <c r="P896" s="7"/>
      <c r="Q896" s="7"/>
      <c r="R896" s="7"/>
      <c r="S896" s="7"/>
      <c r="T896" s="7"/>
      <c r="U896" s="7"/>
      <c r="V896" s="7"/>
      <c r="W896" s="7"/>
      <c r="X896" s="7"/>
      <c r="Y896" s="7"/>
      <c r="Z896" s="7"/>
    </row>
    <row r="897" spans="1:26" ht="12.75" customHeight="1">
      <c r="A897" s="7"/>
      <c r="B897" s="8"/>
      <c r="C897" s="8"/>
      <c r="D897" s="8"/>
      <c r="E897" s="8"/>
      <c r="F897" s="8"/>
      <c r="G897" s="8"/>
      <c r="H897" s="8"/>
      <c r="I897" s="8"/>
      <c r="J897" s="8"/>
      <c r="K897" s="7"/>
      <c r="L897" s="7"/>
      <c r="M897" s="7"/>
      <c r="N897" s="7"/>
      <c r="O897" s="7"/>
      <c r="P897" s="7"/>
      <c r="Q897" s="7"/>
      <c r="R897" s="7"/>
      <c r="S897" s="7"/>
      <c r="T897" s="7"/>
      <c r="U897" s="7"/>
      <c r="V897" s="7"/>
      <c r="W897" s="7"/>
      <c r="X897" s="7"/>
      <c r="Y897" s="7"/>
      <c r="Z897" s="7"/>
    </row>
    <row r="898" spans="1:26" ht="12.75" customHeight="1">
      <c r="A898" s="7"/>
      <c r="B898" s="8"/>
      <c r="C898" s="8"/>
      <c r="D898" s="8"/>
      <c r="E898" s="8"/>
      <c r="F898" s="8"/>
      <c r="G898" s="8"/>
      <c r="H898" s="8"/>
      <c r="I898" s="8"/>
      <c r="J898" s="8"/>
      <c r="K898" s="7"/>
      <c r="L898" s="7"/>
      <c r="M898" s="7"/>
      <c r="N898" s="7"/>
      <c r="O898" s="7"/>
      <c r="P898" s="7"/>
      <c r="Q898" s="7"/>
      <c r="R898" s="7"/>
      <c r="S898" s="7"/>
      <c r="T898" s="7"/>
      <c r="U898" s="7"/>
      <c r="V898" s="7"/>
      <c r="W898" s="7"/>
      <c r="X898" s="7"/>
      <c r="Y898" s="7"/>
      <c r="Z898" s="7"/>
    </row>
    <row r="899" spans="1:26" ht="12.75" customHeight="1">
      <c r="A899" s="7"/>
      <c r="B899" s="8"/>
      <c r="C899" s="8"/>
      <c r="D899" s="8"/>
      <c r="E899" s="8"/>
      <c r="F899" s="8"/>
      <c r="G899" s="8"/>
      <c r="H899" s="8"/>
      <c r="I899" s="8"/>
      <c r="J899" s="8"/>
      <c r="K899" s="7"/>
      <c r="L899" s="7"/>
      <c r="M899" s="7"/>
      <c r="N899" s="7"/>
      <c r="O899" s="7"/>
      <c r="P899" s="7"/>
      <c r="Q899" s="7"/>
      <c r="R899" s="7"/>
      <c r="S899" s="7"/>
      <c r="T899" s="7"/>
      <c r="U899" s="7"/>
      <c r="V899" s="7"/>
      <c r="W899" s="7"/>
      <c r="X899" s="7"/>
      <c r="Y899" s="7"/>
      <c r="Z899" s="7"/>
    </row>
    <row r="900" spans="1:26" ht="12.75" customHeight="1">
      <c r="A900" s="7"/>
      <c r="B900" s="8"/>
      <c r="C900" s="8"/>
      <c r="D900" s="8"/>
      <c r="E900" s="8"/>
      <c r="F900" s="8"/>
      <c r="G900" s="8"/>
      <c r="H900" s="8"/>
      <c r="I900" s="8"/>
      <c r="J900" s="8"/>
      <c r="K900" s="7"/>
      <c r="L900" s="7"/>
      <c r="M900" s="7"/>
      <c r="N900" s="7"/>
      <c r="O900" s="7"/>
      <c r="P900" s="7"/>
      <c r="Q900" s="7"/>
      <c r="R900" s="7"/>
      <c r="S900" s="7"/>
      <c r="T900" s="7"/>
      <c r="U900" s="7"/>
      <c r="V900" s="7"/>
      <c r="W900" s="7"/>
      <c r="X900" s="7"/>
      <c r="Y900" s="7"/>
      <c r="Z900" s="7"/>
    </row>
    <row r="901" spans="1:26" ht="12.75" customHeight="1">
      <c r="A901" s="7"/>
      <c r="B901" s="8"/>
      <c r="C901" s="8"/>
      <c r="D901" s="8"/>
      <c r="E901" s="8"/>
      <c r="F901" s="8"/>
      <c r="G901" s="8"/>
      <c r="H901" s="8"/>
      <c r="I901" s="8"/>
      <c r="J901" s="8"/>
      <c r="K901" s="7"/>
      <c r="L901" s="7"/>
      <c r="M901" s="7"/>
      <c r="N901" s="7"/>
      <c r="O901" s="7"/>
      <c r="P901" s="7"/>
      <c r="Q901" s="7"/>
      <c r="R901" s="7"/>
      <c r="S901" s="7"/>
      <c r="T901" s="7"/>
      <c r="U901" s="7"/>
      <c r="V901" s="7"/>
      <c r="W901" s="7"/>
      <c r="X901" s="7"/>
      <c r="Y901" s="7"/>
      <c r="Z901" s="7"/>
    </row>
    <row r="902" spans="1:26" ht="12.75" customHeight="1">
      <c r="A902" s="7"/>
      <c r="B902" s="8"/>
      <c r="C902" s="8"/>
      <c r="D902" s="8"/>
      <c r="E902" s="8"/>
      <c r="F902" s="8"/>
      <c r="G902" s="8"/>
      <c r="H902" s="8"/>
      <c r="I902" s="8"/>
      <c r="J902" s="8"/>
      <c r="K902" s="7"/>
      <c r="L902" s="7"/>
      <c r="M902" s="7"/>
      <c r="N902" s="7"/>
      <c r="O902" s="7"/>
      <c r="P902" s="7"/>
      <c r="Q902" s="7"/>
      <c r="R902" s="7"/>
      <c r="S902" s="7"/>
      <c r="T902" s="7"/>
      <c r="U902" s="7"/>
      <c r="V902" s="7"/>
      <c r="W902" s="7"/>
      <c r="X902" s="7"/>
      <c r="Y902" s="7"/>
      <c r="Z902" s="7"/>
    </row>
    <row r="903" spans="1:26" ht="12.75" customHeight="1">
      <c r="A903" s="7"/>
      <c r="B903" s="8"/>
      <c r="C903" s="8"/>
      <c r="D903" s="8"/>
      <c r="E903" s="8"/>
      <c r="F903" s="8"/>
      <c r="G903" s="8"/>
      <c r="H903" s="8"/>
      <c r="I903" s="8"/>
      <c r="J903" s="8"/>
      <c r="K903" s="7"/>
      <c r="L903" s="7"/>
      <c r="M903" s="7"/>
      <c r="N903" s="7"/>
      <c r="O903" s="7"/>
      <c r="P903" s="7"/>
      <c r="Q903" s="7"/>
      <c r="R903" s="7"/>
      <c r="S903" s="7"/>
      <c r="T903" s="7"/>
      <c r="U903" s="7"/>
      <c r="V903" s="7"/>
      <c r="W903" s="7"/>
      <c r="X903" s="7"/>
      <c r="Y903" s="7"/>
      <c r="Z903" s="7"/>
    </row>
    <row r="904" spans="1:26" ht="12.75" customHeight="1">
      <c r="A904" s="7"/>
      <c r="B904" s="8"/>
      <c r="C904" s="8"/>
      <c r="D904" s="8"/>
      <c r="E904" s="8"/>
      <c r="F904" s="8"/>
      <c r="G904" s="8"/>
      <c r="H904" s="8"/>
      <c r="I904" s="8"/>
      <c r="J904" s="8"/>
      <c r="K904" s="7"/>
      <c r="L904" s="7"/>
      <c r="M904" s="7"/>
      <c r="N904" s="7"/>
      <c r="O904" s="7"/>
      <c r="P904" s="7"/>
      <c r="Q904" s="7"/>
      <c r="R904" s="7"/>
      <c r="S904" s="7"/>
      <c r="T904" s="7"/>
      <c r="U904" s="7"/>
      <c r="V904" s="7"/>
      <c r="W904" s="7"/>
      <c r="X904" s="7"/>
      <c r="Y904" s="7"/>
      <c r="Z904" s="7"/>
    </row>
    <row r="905" spans="1:26" ht="12.75" customHeight="1">
      <c r="A905" s="7"/>
      <c r="B905" s="8"/>
      <c r="C905" s="8"/>
      <c r="D905" s="8"/>
      <c r="E905" s="8"/>
      <c r="F905" s="8"/>
      <c r="G905" s="8"/>
      <c r="H905" s="8"/>
      <c r="I905" s="8"/>
      <c r="J905" s="8"/>
      <c r="K905" s="7"/>
      <c r="L905" s="7"/>
      <c r="M905" s="7"/>
      <c r="N905" s="7"/>
      <c r="O905" s="7"/>
      <c r="P905" s="7"/>
      <c r="Q905" s="7"/>
      <c r="R905" s="7"/>
      <c r="S905" s="7"/>
      <c r="T905" s="7"/>
      <c r="U905" s="7"/>
      <c r="V905" s="7"/>
      <c r="W905" s="7"/>
      <c r="X905" s="7"/>
      <c r="Y905" s="7"/>
      <c r="Z905" s="7"/>
    </row>
    <row r="906" spans="1:26" ht="12.75" customHeight="1">
      <c r="A906" s="7"/>
      <c r="B906" s="8"/>
      <c r="C906" s="8"/>
      <c r="D906" s="8"/>
      <c r="E906" s="8"/>
      <c r="F906" s="8"/>
      <c r="G906" s="8"/>
      <c r="H906" s="8"/>
      <c r="I906" s="8"/>
      <c r="J906" s="8"/>
      <c r="K906" s="7"/>
      <c r="L906" s="7"/>
      <c r="M906" s="7"/>
      <c r="N906" s="7"/>
      <c r="O906" s="7"/>
      <c r="P906" s="7"/>
      <c r="Q906" s="7"/>
      <c r="R906" s="7"/>
      <c r="S906" s="7"/>
      <c r="T906" s="7"/>
      <c r="U906" s="7"/>
      <c r="V906" s="7"/>
      <c r="W906" s="7"/>
      <c r="X906" s="7"/>
      <c r="Y906" s="7"/>
      <c r="Z906" s="7"/>
    </row>
    <row r="907" spans="1:26" ht="12.75" customHeight="1">
      <c r="A907" s="7"/>
      <c r="B907" s="8"/>
      <c r="C907" s="8"/>
      <c r="D907" s="8"/>
      <c r="E907" s="8"/>
      <c r="F907" s="8"/>
      <c r="G907" s="8"/>
      <c r="H907" s="8"/>
      <c r="I907" s="8"/>
      <c r="J907" s="8"/>
      <c r="K907" s="7"/>
      <c r="L907" s="7"/>
      <c r="M907" s="7"/>
      <c r="N907" s="7"/>
      <c r="O907" s="7"/>
      <c r="P907" s="7"/>
      <c r="Q907" s="7"/>
      <c r="R907" s="7"/>
      <c r="S907" s="7"/>
      <c r="T907" s="7"/>
      <c r="U907" s="7"/>
      <c r="V907" s="7"/>
      <c r="W907" s="7"/>
      <c r="X907" s="7"/>
      <c r="Y907" s="7"/>
      <c r="Z907" s="7"/>
    </row>
    <row r="908" spans="1:26" ht="12.75" customHeight="1">
      <c r="A908" s="7"/>
      <c r="B908" s="8"/>
      <c r="C908" s="8"/>
      <c r="D908" s="8"/>
      <c r="E908" s="8"/>
      <c r="F908" s="8"/>
      <c r="G908" s="8"/>
      <c r="H908" s="8"/>
      <c r="I908" s="8"/>
      <c r="J908" s="8"/>
      <c r="K908" s="7"/>
      <c r="L908" s="7"/>
      <c r="M908" s="7"/>
      <c r="N908" s="7"/>
      <c r="O908" s="7"/>
      <c r="P908" s="7"/>
      <c r="Q908" s="7"/>
      <c r="R908" s="7"/>
      <c r="S908" s="7"/>
      <c r="T908" s="7"/>
      <c r="U908" s="7"/>
      <c r="V908" s="7"/>
      <c r="W908" s="7"/>
      <c r="X908" s="7"/>
      <c r="Y908" s="7"/>
      <c r="Z908" s="7"/>
    </row>
    <row r="909" spans="1:26" ht="12.75" customHeight="1">
      <c r="A909" s="7"/>
      <c r="B909" s="8"/>
      <c r="C909" s="8"/>
      <c r="D909" s="8"/>
      <c r="E909" s="8"/>
      <c r="F909" s="8"/>
      <c r="G909" s="8"/>
      <c r="H909" s="8"/>
      <c r="I909" s="8"/>
      <c r="J909" s="8"/>
      <c r="K909" s="7"/>
      <c r="L909" s="7"/>
      <c r="M909" s="7"/>
      <c r="N909" s="7"/>
      <c r="O909" s="7"/>
      <c r="P909" s="7"/>
      <c r="Q909" s="7"/>
      <c r="R909" s="7"/>
      <c r="S909" s="7"/>
      <c r="T909" s="7"/>
      <c r="U909" s="7"/>
      <c r="V909" s="7"/>
      <c r="W909" s="7"/>
      <c r="X909" s="7"/>
      <c r="Y909" s="7"/>
      <c r="Z909" s="7"/>
    </row>
    <row r="910" spans="1:26" ht="12.75" customHeight="1">
      <c r="A910" s="7"/>
      <c r="B910" s="8"/>
      <c r="C910" s="8"/>
      <c r="D910" s="8"/>
      <c r="E910" s="8"/>
      <c r="F910" s="8"/>
      <c r="G910" s="8"/>
      <c r="H910" s="8"/>
      <c r="I910" s="8"/>
      <c r="J910" s="8"/>
      <c r="K910" s="7"/>
      <c r="L910" s="7"/>
      <c r="M910" s="7"/>
      <c r="N910" s="7"/>
      <c r="O910" s="7"/>
      <c r="P910" s="7"/>
      <c r="Q910" s="7"/>
      <c r="R910" s="7"/>
      <c r="S910" s="7"/>
      <c r="T910" s="7"/>
      <c r="U910" s="7"/>
      <c r="V910" s="7"/>
      <c r="W910" s="7"/>
      <c r="X910" s="7"/>
      <c r="Y910" s="7"/>
      <c r="Z910" s="7"/>
    </row>
    <row r="911" spans="1:26" ht="12.75" customHeight="1">
      <c r="A911" s="7"/>
      <c r="B911" s="8"/>
      <c r="C911" s="8"/>
      <c r="D911" s="8"/>
      <c r="E911" s="8"/>
      <c r="F911" s="8"/>
      <c r="G911" s="8"/>
      <c r="H911" s="8"/>
      <c r="I911" s="8"/>
      <c r="J911" s="8"/>
      <c r="K911" s="7"/>
      <c r="L911" s="7"/>
      <c r="M911" s="7"/>
      <c r="N911" s="7"/>
      <c r="O911" s="7"/>
      <c r="P911" s="7"/>
      <c r="Q911" s="7"/>
      <c r="R911" s="7"/>
      <c r="S911" s="7"/>
      <c r="T911" s="7"/>
      <c r="U911" s="7"/>
      <c r="V911" s="7"/>
      <c r="W911" s="7"/>
      <c r="X911" s="7"/>
      <c r="Y911" s="7"/>
      <c r="Z911" s="7"/>
    </row>
    <row r="912" spans="1:26" ht="12.75" customHeight="1">
      <c r="A912" s="7"/>
      <c r="B912" s="8"/>
      <c r="C912" s="8"/>
      <c r="D912" s="8"/>
      <c r="E912" s="8"/>
      <c r="F912" s="8"/>
      <c r="G912" s="8"/>
      <c r="H912" s="8"/>
      <c r="I912" s="8"/>
      <c r="J912" s="8"/>
      <c r="K912" s="7"/>
      <c r="L912" s="7"/>
      <c r="M912" s="7"/>
      <c r="N912" s="7"/>
      <c r="O912" s="7"/>
      <c r="P912" s="7"/>
      <c r="Q912" s="7"/>
      <c r="R912" s="7"/>
      <c r="S912" s="7"/>
      <c r="T912" s="7"/>
      <c r="U912" s="7"/>
      <c r="V912" s="7"/>
      <c r="W912" s="7"/>
      <c r="X912" s="7"/>
      <c r="Y912" s="7"/>
      <c r="Z912" s="7"/>
    </row>
    <row r="913" spans="1:26" ht="12.75" customHeight="1">
      <c r="A913" s="7"/>
      <c r="B913" s="8"/>
      <c r="C913" s="8"/>
      <c r="D913" s="8"/>
      <c r="E913" s="8"/>
      <c r="F913" s="8"/>
      <c r="G913" s="8"/>
      <c r="H913" s="8"/>
      <c r="I913" s="8"/>
      <c r="J913" s="8"/>
      <c r="K913" s="7"/>
      <c r="L913" s="7"/>
      <c r="M913" s="7"/>
      <c r="N913" s="7"/>
      <c r="O913" s="7"/>
      <c r="P913" s="7"/>
      <c r="Q913" s="7"/>
      <c r="R913" s="7"/>
      <c r="S913" s="7"/>
      <c r="T913" s="7"/>
      <c r="U913" s="7"/>
      <c r="V913" s="7"/>
      <c r="W913" s="7"/>
      <c r="X913" s="7"/>
      <c r="Y913" s="7"/>
      <c r="Z913" s="7"/>
    </row>
    <row r="914" spans="1:26" ht="12.75" customHeight="1">
      <c r="A914" s="7"/>
      <c r="B914" s="8"/>
      <c r="C914" s="8"/>
      <c r="D914" s="8"/>
      <c r="E914" s="8"/>
      <c r="F914" s="8"/>
      <c r="G914" s="8"/>
      <c r="H914" s="8"/>
      <c r="I914" s="8"/>
      <c r="J914" s="8"/>
      <c r="K914" s="7"/>
      <c r="L914" s="7"/>
      <c r="M914" s="7"/>
      <c r="N914" s="7"/>
      <c r="O914" s="7"/>
      <c r="P914" s="7"/>
      <c r="Q914" s="7"/>
      <c r="R914" s="7"/>
      <c r="S914" s="7"/>
      <c r="T914" s="7"/>
      <c r="U914" s="7"/>
      <c r="V914" s="7"/>
      <c r="W914" s="7"/>
      <c r="X914" s="7"/>
      <c r="Y914" s="7"/>
      <c r="Z914" s="7"/>
    </row>
    <row r="915" spans="1:26" ht="12.75" customHeight="1">
      <c r="A915" s="7"/>
      <c r="B915" s="8"/>
      <c r="C915" s="8"/>
      <c r="D915" s="8"/>
      <c r="E915" s="8"/>
      <c r="F915" s="8"/>
      <c r="G915" s="8"/>
      <c r="H915" s="8"/>
      <c r="I915" s="8"/>
      <c r="J915" s="8"/>
      <c r="K915" s="7"/>
      <c r="L915" s="7"/>
      <c r="M915" s="7"/>
      <c r="N915" s="7"/>
      <c r="O915" s="7"/>
      <c r="P915" s="7"/>
      <c r="Q915" s="7"/>
      <c r="R915" s="7"/>
      <c r="S915" s="7"/>
      <c r="T915" s="7"/>
      <c r="U915" s="7"/>
      <c r="V915" s="7"/>
      <c r="W915" s="7"/>
      <c r="X915" s="7"/>
      <c r="Y915" s="7"/>
      <c r="Z915" s="7"/>
    </row>
    <row r="916" spans="1:26" ht="12.75" customHeight="1">
      <c r="A916" s="7"/>
      <c r="B916" s="8"/>
      <c r="C916" s="8"/>
      <c r="D916" s="8"/>
      <c r="E916" s="8"/>
      <c r="F916" s="8"/>
      <c r="G916" s="8"/>
      <c r="H916" s="8"/>
      <c r="I916" s="8"/>
      <c r="J916" s="8"/>
      <c r="K916" s="7"/>
      <c r="L916" s="7"/>
      <c r="M916" s="7"/>
      <c r="N916" s="7"/>
      <c r="O916" s="7"/>
      <c r="P916" s="7"/>
      <c r="Q916" s="7"/>
      <c r="R916" s="7"/>
      <c r="S916" s="7"/>
      <c r="T916" s="7"/>
      <c r="U916" s="7"/>
      <c r="V916" s="7"/>
      <c r="W916" s="7"/>
      <c r="X916" s="7"/>
      <c r="Y916" s="7"/>
      <c r="Z916" s="7"/>
    </row>
    <row r="917" spans="1:26" ht="12.75" customHeight="1">
      <c r="A917" s="7"/>
      <c r="B917" s="8"/>
      <c r="C917" s="8"/>
      <c r="D917" s="8"/>
      <c r="E917" s="8"/>
      <c r="F917" s="8"/>
      <c r="G917" s="8"/>
      <c r="H917" s="8"/>
      <c r="I917" s="8"/>
      <c r="J917" s="8"/>
      <c r="K917" s="7"/>
      <c r="L917" s="7"/>
      <c r="M917" s="7"/>
      <c r="N917" s="7"/>
      <c r="O917" s="7"/>
      <c r="P917" s="7"/>
      <c r="Q917" s="7"/>
      <c r="R917" s="7"/>
      <c r="S917" s="7"/>
      <c r="T917" s="7"/>
      <c r="U917" s="7"/>
      <c r="V917" s="7"/>
      <c r="W917" s="7"/>
      <c r="X917" s="7"/>
      <c r="Y917" s="7"/>
      <c r="Z917" s="7"/>
    </row>
    <row r="918" spans="1:26" ht="12.75" customHeight="1">
      <c r="A918" s="7"/>
      <c r="B918" s="8"/>
      <c r="C918" s="8"/>
      <c r="D918" s="8"/>
      <c r="E918" s="8"/>
      <c r="F918" s="8"/>
      <c r="G918" s="8"/>
      <c r="H918" s="8"/>
      <c r="I918" s="8"/>
      <c r="J918" s="8"/>
      <c r="K918" s="7"/>
      <c r="L918" s="7"/>
      <c r="M918" s="7"/>
      <c r="N918" s="7"/>
      <c r="O918" s="7"/>
      <c r="P918" s="7"/>
      <c r="Q918" s="7"/>
      <c r="R918" s="7"/>
      <c r="S918" s="7"/>
      <c r="T918" s="7"/>
      <c r="U918" s="7"/>
      <c r="V918" s="7"/>
      <c r="W918" s="7"/>
      <c r="X918" s="7"/>
      <c r="Y918" s="7"/>
      <c r="Z918" s="7"/>
    </row>
    <row r="919" spans="1:26" ht="12.75" customHeight="1">
      <c r="A919" s="7"/>
      <c r="B919" s="8"/>
      <c r="C919" s="8"/>
      <c r="D919" s="8"/>
      <c r="E919" s="8"/>
      <c r="F919" s="8"/>
      <c r="G919" s="8"/>
      <c r="H919" s="8"/>
      <c r="I919" s="8"/>
      <c r="J919" s="8"/>
      <c r="K919" s="7"/>
      <c r="L919" s="7"/>
      <c r="M919" s="7"/>
      <c r="N919" s="7"/>
      <c r="O919" s="7"/>
      <c r="P919" s="7"/>
      <c r="Q919" s="7"/>
      <c r="R919" s="7"/>
      <c r="S919" s="7"/>
      <c r="T919" s="7"/>
      <c r="U919" s="7"/>
      <c r="V919" s="7"/>
      <c r="W919" s="7"/>
      <c r="X919" s="7"/>
      <c r="Y919" s="7"/>
      <c r="Z919" s="7"/>
    </row>
    <row r="920" spans="1:26" ht="12.75" customHeight="1">
      <c r="A920" s="7"/>
      <c r="B920" s="8"/>
      <c r="C920" s="8"/>
      <c r="D920" s="8"/>
      <c r="E920" s="8"/>
      <c r="F920" s="8"/>
      <c r="G920" s="8"/>
      <c r="H920" s="8"/>
      <c r="I920" s="8"/>
      <c r="J920" s="8"/>
      <c r="K920" s="7"/>
      <c r="L920" s="7"/>
      <c r="M920" s="7"/>
      <c r="N920" s="7"/>
      <c r="O920" s="7"/>
      <c r="P920" s="7"/>
      <c r="Q920" s="7"/>
      <c r="R920" s="7"/>
      <c r="S920" s="7"/>
      <c r="T920" s="7"/>
      <c r="U920" s="7"/>
      <c r="V920" s="7"/>
      <c r="W920" s="7"/>
      <c r="X920" s="7"/>
      <c r="Y920" s="7"/>
      <c r="Z920" s="7"/>
    </row>
    <row r="921" spans="1:26" ht="12.75" customHeight="1">
      <c r="A921" s="7"/>
      <c r="B921" s="8"/>
      <c r="C921" s="8"/>
      <c r="D921" s="8"/>
      <c r="E921" s="8"/>
      <c r="F921" s="8"/>
      <c r="G921" s="8"/>
      <c r="H921" s="8"/>
      <c r="I921" s="8"/>
      <c r="J921" s="8"/>
      <c r="K921" s="7"/>
      <c r="L921" s="7"/>
      <c r="M921" s="7"/>
      <c r="N921" s="7"/>
      <c r="O921" s="7"/>
      <c r="P921" s="7"/>
      <c r="Q921" s="7"/>
      <c r="R921" s="7"/>
      <c r="S921" s="7"/>
      <c r="T921" s="7"/>
      <c r="U921" s="7"/>
      <c r="V921" s="7"/>
      <c r="W921" s="7"/>
      <c r="X921" s="7"/>
      <c r="Y921" s="7"/>
      <c r="Z921" s="7"/>
    </row>
    <row r="922" spans="1:26" ht="12.75" customHeight="1">
      <c r="A922" s="7"/>
      <c r="B922" s="8"/>
      <c r="C922" s="8"/>
      <c r="D922" s="8"/>
      <c r="E922" s="8"/>
      <c r="F922" s="8"/>
      <c r="G922" s="8"/>
      <c r="H922" s="8"/>
      <c r="I922" s="8"/>
      <c r="J922" s="8"/>
      <c r="K922" s="7"/>
      <c r="L922" s="7"/>
      <c r="M922" s="7"/>
      <c r="N922" s="7"/>
      <c r="O922" s="7"/>
      <c r="P922" s="7"/>
      <c r="Q922" s="7"/>
      <c r="R922" s="7"/>
      <c r="S922" s="7"/>
      <c r="T922" s="7"/>
      <c r="U922" s="7"/>
      <c r="V922" s="7"/>
      <c r="W922" s="7"/>
      <c r="X922" s="7"/>
      <c r="Y922" s="7"/>
      <c r="Z922" s="7"/>
    </row>
    <row r="923" spans="1:26" ht="12.75" customHeight="1">
      <c r="A923" s="7"/>
      <c r="B923" s="8"/>
      <c r="C923" s="8"/>
      <c r="D923" s="8"/>
      <c r="E923" s="8"/>
      <c r="F923" s="8"/>
      <c r="G923" s="8"/>
      <c r="H923" s="8"/>
      <c r="I923" s="8"/>
      <c r="J923" s="8"/>
      <c r="K923" s="7"/>
      <c r="L923" s="7"/>
      <c r="M923" s="7"/>
      <c r="N923" s="7"/>
      <c r="O923" s="7"/>
      <c r="P923" s="7"/>
      <c r="Q923" s="7"/>
      <c r="R923" s="7"/>
      <c r="S923" s="7"/>
      <c r="T923" s="7"/>
      <c r="U923" s="7"/>
      <c r="V923" s="7"/>
      <c r="W923" s="7"/>
      <c r="X923" s="7"/>
      <c r="Y923" s="7"/>
      <c r="Z923" s="7"/>
    </row>
    <row r="924" spans="1:26" ht="12.75" customHeight="1">
      <c r="A924" s="7"/>
      <c r="B924" s="8"/>
      <c r="C924" s="8"/>
      <c r="D924" s="8"/>
      <c r="E924" s="8"/>
      <c r="F924" s="8"/>
      <c r="G924" s="8"/>
      <c r="H924" s="8"/>
      <c r="I924" s="8"/>
      <c r="J924" s="8"/>
      <c r="K924" s="7"/>
      <c r="L924" s="7"/>
      <c r="M924" s="7"/>
      <c r="N924" s="7"/>
      <c r="O924" s="7"/>
      <c r="P924" s="7"/>
      <c r="Q924" s="7"/>
      <c r="R924" s="7"/>
      <c r="S924" s="7"/>
      <c r="T924" s="7"/>
      <c r="U924" s="7"/>
      <c r="V924" s="7"/>
      <c r="W924" s="7"/>
      <c r="X924" s="7"/>
      <c r="Y924" s="7"/>
      <c r="Z924" s="7"/>
    </row>
    <row r="925" spans="1:26" ht="12.75" customHeight="1">
      <c r="A925" s="7"/>
      <c r="B925" s="8"/>
      <c r="C925" s="8"/>
      <c r="D925" s="8"/>
      <c r="E925" s="8"/>
      <c r="F925" s="8"/>
      <c r="G925" s="8"/>
      <c r="H925" s="8"/>
      <c r="I925" s="8"/>
      <c r="J925" s="8"/>
      <c r="K925" s="7"/>
      <c r="L925" s="7"/>
      <c r="M925" s="7"/>
      <c r="N925" s="7"/>
      <c r="O925" s="7"/>
      <c r="P925" s="7"/>
      <c r="Q925" s="7"/>
      <c r="R925" s="7"/>
      <c r="S925" s="7"/>
      <c r="T925" s="7"/>
      <c r="U925" s="7"/>
      <c r="V925" s="7"/>
      <c r="W925" s="7"/>
      <c r="X925" s="7"/>
      <c r="Y925" s="7"/>
      <c r="Z925" s="7"/>
    </row>
    <row r="926" spans="1:26" ht="12.75" customHeight="1">
      <c r="A926" s="7"/>
      <c r="B926" s="8"/>
      <c r="C926" s="8"/>
      <c r="D926" s="8"/>
      <c r="E926" s="8"/>
      <c r="F926" s="8"/>
      <c r="G926" s="8"/>
      <c r="H926" s="8"/>
      <c r="I926" s="8"/>
      <c r="J926" s="8"/>
      <c r="K926" s="7"/>
      <c r="L926" s="7"/>
      <c r="M926" s="7"/>
      <c r="N926" s="7"/>
      <c r="O926" s="7"/>
      <c r="P926" s="7"/>
      <c r="Q926" s="7"/>
      <c r="R926" s="7"/>
      <c r="S926" s="7"/>
      <c r="T926" s="7"/>
      <c r="U926" s="7"/>
      <c r="V926" s="7"/>
      <c r="W926" s="7"/>
      <c r="X926" s="7"/>
      <c r="Y926" s="7"/>
      <c r="Z926" s="7"/>
    </row>
    <row r="927" spans="1:26" ht="12.75" customHeight="1">
      <c r="A927" s="7"/>
      <c r="B927" s="8"/>
      <c r="C927" s="8"/>
      <c r="D927" s="8"/>
      <c r="E927" s="8"/>
      <c r="F927" s="8"/>
      <c r="G927" s="8"/>
      <c r="H927" s="8"/>
      <c r="I927" s="8"/>
      <c r="J927" s="8"/>
      <c r="K927" s="7"/>
      <c r="L927" s="7"/>
      <c r="M927" s="7"/>
      <c r="N927" s="7"/>
      <c r="O927" s="7"/>
      <c r="P927" s="7"/>
      <c r="Q927" s="7"/>
      <c r="R927" s="7"/>
      <c r="S927" s="7"/>
      <c r="T927" s="7"/>
      <c r="U927" s="7"/>
      <c r="V927" s="7"/>
      <c r="W927" s="7"/>
      <c r="X927" s="7"/>
      <c r="Y927" s="7"/>
      <c r="Z927" s="7"/>
    </row>
    <row r="928" spans="1:26" ht="12.75" customHeight="1">
      <c r="A928" s="7"/>
      <c r="B928" s="8"/>
      <c r="C928" s="8"/>
      <c r="D928" s="8"/>
      <c r="E928" s="8"/>
      <c r="F928" s="8"/>
      <c r="G928" s="8"/>
      <c r="H928" s="8"/>
      <c r="I928" s="8"/>
      <c r="J928" s="8"/>
      <c r="K928" s="7"/>
      <c r="L928" s="7"/>
      <c r="M928" s="7"/>
      <c r="N928" s="7"/>
      <c r="O928" s="7"/>
      <c r="P928" s="7"/>
      <c r="Q928" s="7"/>
      <c r="R928" s="7"/>
      <c r="S928" s="7"/>
      <c r="T928" s="7"/>
      <c r="U928" s="7"/>
      <c r="V928" s="7"/>
      <c r="W928" s="7"/>
      <c r="X928" s="7"/>
      <c r="Y928" s="7"/>
      <c r="Z928" s="7"/>
    </row>
    <row r="929" spans="1:26" ht="12.75" customHeight="1">
      <c r="A929" s="7"/>
      <c r="B929" s="8"/>
      <c r="C929" s="8"/>
      <c r="D929" s="8"/>
      <c r="E929" s="8"/>
      <c r="F929" s="8"/>
      <c r="G929" s="8"/>
      <c r="H929" s="8"/>
      <c r="I929" s="8"/>
      <c r="J929" s="8"/>
      <c r="K929" s="7"/>
      <c r="L929" s="7"/>
      <c r="M929" s="7"/>
      <c r="N929" s="7"/>
      <c r="O929" s="7"/>
      <c r="P929" s="7"/>
      <c r="Q929" s="7"/>
      <c r="R929" s="7"/>
      <c r="S929" s="7"/>
      <c r="T929" s="7"/>
      <c r="U929" s="7"/>
      <c r="V929" s="7"/>
      <c r="W929" s="7"/>
      <c r="X929" s="7"/>
      <c r="Y929" s="7"/>
      <c r="Z929" s="7"/>
    </row>
    <row r="930" spans="1:26" ht="12.75" customHeight="1">
      <c r="A930" s="7"/>
      <c r="B930" s="8"/>
      <c r="C930" s="8"/>
      <c r="D930" s="8"/>
      <c r="E930" s="8"/>
      <c r="F930" s="8"/>
      <c r="G930" s="8"/>
      <c r="H930" s="8"/>
      <c r="I930" s="8"/>
      <c r="J930" s="8"/>
      <c r="K930" s="7"/>
      <c r="L930" s="7"/>
      <c r="M930" s="7"/>
      <c r="N930" s="7"/>
      <c r="O930" s="7"/>
      <c r="P930" s="7"/>
      <c r="Q930" s="7"/>
      <c r="R930" s="7"/>
      <c r="S930" s="7"/>
      <c r="T930" s="7"/>
      <c r="U930" s="7"/>
      <c r="V930" s="7"/>
      <c r="W930" s="7"/>
      <c r="X930" s="7"/>
      <c r="Y930" s="7"/>
      <c r="Z930" s="7"/>
    </row>
    <row r="931" spans="1:26" ht="12.75" customHeight="1">
      <c r="A931" s="7"/>
      <c r="B931" s="8"/>
      <c r="C931" s="8"/>
      <c r="D931" s="8"/>
      <c r="E931" s="8"/>
      <c r="F931" s="8"/>
      <c r="G931" s="8"/>
      <c r="H931" s="8"/>
      <c r="I931" s="8"/>
      <c r="J931" s="8"/>
      <c r="K931" s="7"/>
      <c r="L931" s="7"/>
      <c r="M931" s="7"/>
      <c r="N931" s="7"/>
      <c r="O931" s="7"/>
      <c r="P931" s="7"/>
      <c r="Q931" s="7"/>
      <c r="R931" s="7"/>
      <c r="S931" s="7"/>
      <c r="T931" s="7"/>
      <c r="U931" s="7"/>
      <c r="V931" s="7"/>
      <c r="W931" s="7"/>
      <c r="X931" s="7"/>
      <c r="Y931" s="7"/>
      <c r="Z931" s="7"/>
    </row>
    <row r="932" spans="1:26" ht="12.75" customHeight="1">
      <c r="A932" s="7"/>
      <c r="B932" s="8"/>
      <c r="C932" s="8"/>
      <c r="D932" s="8"/>
      <c r="E932" s="8"/>
      <c r="F932" s="8"/>
      <c r="G932" s="8"/>
      <c r="H932" s="8"/>
      <c r="I932" s="8"/>
      <c r="J932" s="8"/>
      <c r="K932" s="7"/>
      <c r="L932" s="7"/>
      <c r="M932" s="7"/>
      <c r="N932" s="7"/>
      <c r="O932" s="7"/>
      <c r="P932" s="7"/>
      <c r="Q932" s="7"/>
      <c r="R932" s="7"/>
      <c r="S932" s="7"/>
      <c r="T932" s="7"/>
      <c r="U932" s="7"/>
      <c r="V932" s="7"/>
      <c r="W932" s="7"/>
      <c r="X932" s="7"/>
      <c r="Y932" s="7"/>
      <c r="Z932" s="7"/>
    </row>
    <row r="933" spans="1:26" ht="12.75" customHeight="1">
      <c r="A933" s="7"/>
      <c r="B933" s="8"/>
      <c r="C933" s="8"/>
      <c r="D933" s="8"/>
      <c r="E933" s="8"/>
      <c r="F933" s="8"/>
      <c r="G933" s="8"/>
      <c r="H933" s="8"/>
      <c r="I933" s="8"/>
      <c r="J933" s="8"/>
      <c r="K933" s="7"/>
      <c r="L933" s="7"/>
      <c r="M933" s="7"/>
      <c r="N933" s="7"/>
      <c r="O933" s="7"/>
      <c r="P933" s="7"/>
      <c r="Q933" s="7"/>
      <c r="R933" s="7"/>
      <c r="S933" s="7"/>
      <c r="T933" s="7"/>
      <c r="U933" s="7"/>
      <c r="V933" s="7"/>
      <c r="W933" s="7"/>
      <c r="X933" s="7"/>
      <c r="Y933" s="7"/>
      <c r="Z933" s="7"/>
    </row>
    <row r="934" spans="1:26" ht="12.75" customHeight="1">
      <c r="A934" s="7"/>
      <c r="B934" s="8"/>
      <c r="C934" s="8"/>
      <c r="D934" s="8"/>
      <c r="E934" s="8"/>
      <c r="F934" s="8"/>
      <c r="G934" s="8"/>
      <c r="H934" s="8"/>
      <c r="I934" s="8"/>
      <c r="J934" s="8"/>
      <c r="K934" s="7"/>
      <c r="L934" s="7"/>
      <c r="M934" s="7"/>
      <c r="N934" s="7"/>
      <c r="O934" s="7"/>
      <c r="P934" s="7"/>
      <c r="Q934" s="7"/>
      <c r="R934" s="7"/>
      <c r="S934" s="7"/>
      <c r="T934" s="7"/>
      <c r="U934" s="7"/>
      <c r="V934" s="7"/>
      <c r="W934" s="7"/>
      <c r="X934" s="7"/>
      <c r="Y934" s="7"/>
      <c r="Z934" s="7"/>
    </row>
    <row r="935" spans="1:26" ht="12.75" customHeight="1">
      <c r="A935" s="7"/>
      <c r="B935" s="8"/>
      <c r="C935" s="8"/>
      <c r="D935" s="8"/>
      <c r="E935" s="8"/>
      <c r="F935" s="8"/>
      <c r="G935" s="8"/>
      <c r="H935" s="8"/>
      <c r="I935" s="8"/>
      <c r="J935" s="8"/>
      <c r="K935" s="7"/>
      <c r="L935" s="7"/>
      <c r="M935" s="7"/>
      <c r="N935" s="7"/>
      <c r="O935" s="7"/>
      <c r="P935" s="7"/>
      <c r="Q935" s="7"/>
      <c r="R935" s="7"/>
      <c r="S935" s="7"/>
      <c r="T935" s="7"/>
      <c r="U935" s="7"/>
      <c r="V935" s="7"/>
      <c r="W935" s="7"/>
      <c r="X935" s="7"/>
      <c r="Y935" s="7"/>
      <c r="Z935" s="7"/>
    </row>
    <row r="936" spans="1:26" ht="12.75" customHeight="1">
      <c r="A936" s="7"/>
      <c r="B936" s="8"/>
      <c r="C936" s="8"/>
      <c r="D936" s="8"/>
      <c r="E936" s="8"/>
      <c r="F936" s="8"/>
      <c r="G936" s="8"/>
      <c r="H936" s="8"/>
      <c r="I936" s="8"/>
      <c r="J936" s="8"/>
      <c r="K936" s="7"/>
      <c r="L936" s="7"/>
      <c r="M936" s="7"/>
      <c r="N936" s="7"/>
      <c r="O936" s="7"/>
      <c r="P936" s="7"/>
      <c r="Q936" s="7"/>
      <c r="R936" s="7"/>
      <c r="S936" s="7"/>
      <c r="T936" s="7"/>
      <c r="U936" s="7"/>
      <c r="V936" s="7"/>
      <c r="W936" s="7"/>
      <c r="X936" s="7"/>
      <c r="Y936" s="7"/>
      <c r="Z936" s="7"/>
    </row>
    <row r="937" spans="1:26" ht="12.75" customHeight="1">
      <c r="A937" s="7"/>
      <c r="B937" s="8"/>
      <c r="C937" s="8"/>
      <c r="D937" s="8"/>
      <c r="E937" s="8"/>
      <c r="F937" s="8"/>
      <c r="G937" s="8"/>
      <c r="H937" s="8"/>
      <c r="I937" s="8"/>
      <c r="J937" s="8"/>
      <c r="K937" s="7"/>
      <c r="L937" s="7"/>
      <c r="M937" s="7"/>
      <c r="N937" s="7"/>
      <c r="O937" s="7"/>
      <c r="P937" s="7"/>
      <c r="Q937" s="7"/>
      <c r="R937" s="7"/>
      <c r="S937" s="7"/>
      <c r="T937" s="7"/>
      <c r="U937" s="7"/>
      <c r="V937" s="7"/>
      <c r="W937" s="7"/>
      <c r="X937" s="7"/>
      <c r="Y937" s="7"/>
      <c r="Z937" s="7"/>
    </row>
    <row r="938" spans="1:26" ht="12.75" customHeight="1">
      <c r="A938" s="7"/>
      <c r="B938" s="8"/>
      <c r="C938" s="8"/>
      <c r="D938" s="8"/>
      <c r="E938" s="8"/>
      <c r="F938" s="8"/>
      <c r="G938" s="8"/>
      <c r="H938" s="8"/>
      <c r="I938" s="8"/>
      <c r="J938" s="8"/>
      <c r="K938" s="7"/>
      <c r="L938" s="7"/>
      <c r="M938" s="7"/>
      <c r="N938" s="7"/>
      <c r="O938" s="7"/>
      <c r="P938" s="7"/>
      <c r="Q938" s="7"/>
      <c r="R938" s="7"/>
      <c r="S938" s="7"/>
      <c r="T938" s="7"/>
      <c r="U938" s="7"/>
      <c r="V938" s="7"/>
      <c r="W938" s="7"/>
      <c r="X938" s="7"/>
      <c r="Y938" s="7"/>
      <c r="Z938" s="7"/>
    </row>
    <row r="939" spans="1:26" ht="12.75" customHeight="1">
      <c r="A939" s="7"/>
      <c r="B939" s="8"/>
      <c r="C939" s="8"/>
      <c r="D939" s="8"/>
      <c r="E939" s="8"/>
      <c r="F939" s="8"/>
      <c r="G939" s="8"/>
      <c r="H939" s="8"/>
      <c r="I939" s="8"/>
      <c r="J939" s="8"/>
      <c r="K939" s="7"/>
      <c r="L939" s="7"/>
      <c r="M939" s="7"/>
      <c r="N939" s="7"/>
      <c r="O939" s="7"/>
      <c r="P939" s="7"/>
      <c r="Q939" s="7"/>
      <c r="R939" s="7"/>
      <c r="S939" s="7"/>
      <c r="T939" s="7"/>
      <c r="U939" s="7"/>
      <c r="V939" s="7"/>
      <c r="W939" s="7"/>
      <c r="X939" s="7"/>
      <c r="Y939" s="7"/>
      <c r="Z939" s="7"/>
    </row>
    <row r="940" spans="1:26" ht="12.75" customHeight="1">
      <c r="A940" s="7"/>
      <c r="B940" s="8"/>
      <c r="C940" s="8"/>
      <c r="D940" s="8"/>
      <c r="E940" s="8"/>
      <c r="F940" s="8"/>
      <c r="G940" s="8"/>
      <c r="H940" s="8"/>
      <c r="I940" s="8"/>
      <c r="J940" s="8"/>
      <c r="K940" s="7"/>
      <c r="L940" s="7"/>
      <c r="M940" s="7"/>
      <c r="N940" s="7"/>
      <c r="O940" s="7"/>
      <c r="P940" s="7"/>
      <c r="Q940" s="7"/>
      <c r="R940" s="7"/>
      <c r="S940" s="7"/>
      <c r="T940" s="7"/>
      <c r="U940" s="7"/>
      <c r="V940" s="7"/>
      <c r="W940" s="7"/>
      <c r="X940" s="7"/>
      <c r="Y940" s="7"/>
      <c r="Z940" s="7"/>
    </row>
    <row r="941" spans="1:26" ht="12.75" customHeight="1">
      <c r="A941" s="7"/>
      <c r="B941" s="8"/>
      <c r="C941" s="8"/>
      <c r="D941" s="8"/>
      <c r="E941" s="8"/>
      <c r="F941" s="8"/>
      <c r="G941" s="8"/>
      <c r="H941" s="8"/>
      <c r="I941" s="8"/>
      <c r="J941" s="8"/>
      <c r="K941" s="7"/>
      <c r="L941" s="7"/>
      <c r="M941" s="7"/>
      <c r="N941" s="7"/>
      <c r="O941" s="7"/>
      <c r="P941" s="7"/>
      <c r="Q941" s="7"/>
      <c r="R941" s="7"/>
      <c r="S941" s="7"/>
      <c r="T941" s="7"/>
      <c r="U941" s="7"/>
      <c r="V941" s="7"/>
      <c r="W941" s="7"/>
      <c r="X941" s="7"/>
      <c r="Y941" s="7"/>
      <c r="Z941" s="7"/>
    </row>
    <row r="942" spans="1:26" ht="12.75" customHeight="1">
      <c r="A942" s="7"/>
      <c r="B942" s="8"/>
      <c r="C942" s="8"/>
      <c r="D942" s="8"/>
      <c r="E942" s="8"/>
      <c r="F942" s="8"/>
      <c r="G942" s="8"/>
      <c r="H942" s="8"/>
      <c r="I942" s="8"/>
      <c r="J942" s="8"/>
      <c r="K942" s="7"/>
      <c r="L942" s="7"/>
      <c r="M942" s="7"/>
      <c r="N942" s="7"/>
      <c r="O942" s="7"/>
      <c r="P942" s="7"/>
      <c r="Q942" s="7"/>
      <c r="R942" s="7"/>
      <c r="S942" s="7"/>
      <c r="T942" s="7"/>
      <c r="U942" s="7"/>
      <c r="V942" s="7"/>
      <c r="W942" s="7"/>
      <c r="X942" s="7"/>
      <c r="Y942" s="7"/>
      <c r="Z942" s="7"/>
    </row>
    <row r="943" spans="1:26" ht="12.75" customHeight="1">
      <c r="A943" s="7"/>
      <c r="B943" s="8"/>
      <c r="C943" s="8"/>
      <c r="D943" s="8"/>
      <c r="E943" s="8"/>
      <c r="F943" s="8"/>
      <c r="G943" s="8"/>
      <c r="H943" s="8"/>
      <c r="I943" s="8"/>
      <c r="J943" s="8"/>
      <c r="K943" s="7"/>
      <c r="L943" s="7"/>
      <c r="M943" s="7"/>
      <c r="N943" s="7"/>
      <c r="O943" s="7"/>
      <c r="P943" s="7"/>
      <c r="Q943" s="7"/>
      <c r="R943" s="7"/>
      <c r="S943" s="7"/>
      <c r="T943" s="7"/>
      <c r="U943" s="7"/>
      <c r="V943" s="7"/>
      <c r="W943" s="7"/>
      <c r="X943" s="7"/>
      <c r="Y943" s="7"/>
      <c r="Z943" s="7"/>
    </row>
    <row r="944" spans="1:26" ht="12.75" customHeight="1">
      <c r="A944" s="7"/>
      <c r="B944" s="8"/>
      <c r="C944" s="8"/>
      <c r="D944" s="8"/>
      <c r="E944" s="8"/>
      <c r="F944" s="8"/>
      <c r="G944" s="8"/>
      <c r="H944" s="8"/>
      <c r="I944" s="8"/>
      <c r="J944" s="8"/>
      <c r="K944" s="7"/>
      <c r="L944" s="7"/>
      <c r="M944" s="7"/>
      <c r="N944" s="7"/>
      <c r="O944" s="7"/>
      <c r="P944" s="7"/>
      <c r="Q944" s="7"/>
      <c r="R944" s="7"/>
      <c r="S944" s="7"/>
      <c r="T944" s="7"/>
      <c r="U944" s="7"/>
      <c r="V944" s="7"/>
      <c r="W944" s="7"/>
      <c r="X944" s="7"/>
      <c r="Y944" s="7"/>
      <c r="Z944" s="7"/>
    </row>
    <row r="945" spans="1:26" ht="12.75" customHeight="1">
      <c r="A945" s="7"/>
      <c r="B945" s="8"/>
      <c r="C945" s="8"/>
      <c r="D945" s="8"/>
      <c r="E945" s="8"/>
      <c r="F945" s="8"/>
      <c r="G945" s="8"/>
      <c r="H945" s="8"/>
      <c r="I945" s="8"/>
      <c r="J945" s="8"/>
      <c r="K945" s="7"/>
      <c r="L945" s="7"/>
      <c r="M945" s="7"/>
      <c r="N945" s="7"/>
      <c r="O945" s="7"/>
      <c r="P945" s="7"/>
      <c r="Q945" s="7"/>
      <c r="R945" s="7"/>
      <c r="S945" s="7"/>
      <c r="T945" s="7"/>
      <c r="U945" s="7"/>
      <c r="V945" s="7"/>
      <c r="W945" s="7"/>
      <c r="X945" s="7"/>
      <c r="Y945" s="7"/>
      <c r="Z945" s="7"/>
    </row>
    <row r="946" spans="1:26" ht="12.75" customHeight="1">
      <c r="A946" s="7"/>
      <c r="B946" s="8"/>
      <c r="C946" s="8"/>
      <c r="D946" s="8"/>
      <c r="E946" s="8"/>
      <c r="F946" s="8"/>
      <c r="G946" s="8"/>
      <c r="H946" s="8"/>
      <c r="I946" s="8"/>
      <c r="J946" s="8"/>
      <c r="K946" s="7"/>
      <c r="L946" s="7"/>
      <c r="M946" s="7"/>
      <c r="N946" s="7"/>
      <c r="O946" s="7"/>
      <c r="P946" s="7"/>
      <c r="Q946" s="7"/>
      <c r="R946" s="7"/>
      <c r="S946" s="7"/>
      <c r="T946" s="7"/>
      <c r="U946" s="7"/>
      <c r="V946" s="7"/>
      <c r="W946" s="7"/>
      <c r="X946" s="7"/>
      <c r="Y946" s="7"/>
      <c r="Z946" s="7"/>
    </row>
    <row r="947" spans="1:26" ht="12.75" customHeight="1">
      <c r="A947" s="7"/>
      <c r="B947" s="8"/>
      <c r="C947" s="8"/>
      <c r="D947" s="8"/>
      <c r="E947" s="8"/>
      <c r="F947" s="8"/>
      <c r="G947" s="8"/>
      <c r="H947" s="8"/>
      <c r="I947" s="8"/>
      <c r="J947" s="8"/>
      <c r="K947" s="7"/>
      <c r="L947" s="7"/>
      <c r="M947" s="7"/>
      <c r="N947" s="7"/>
      <c r="O947" s="7"/>
      <c r="P947" s="7"/>
      <c r="Q947" s="7"/>
      <c r="R947" s="7"/>
      <c r="S947" s="7"/>
      <c r="T947" s="7"/>
      <c r="U947" s="7"/>
      <c r="V947" s="7"/>
      <c r="W947" s="7"/>
      <c r="X947" s="7"/>
      <c r="Y947" s="7"/>
      <c r="Z947" s="7"/>
    </row>
    <row r="948" spans="1:26" ht="12.75" customHeight="1">
      <c r="A948" s="7"/>
      <c r="B948" s="8"/>
      <c r="C948" s="8"/>
      <c r="D948" s="8"/>
      <c r="E948" s="8"/>
      <c r="F948" s="8"/>
      <c r="G948" s="8"/>
      <c r="H948" s="8"/>
      <c r="I948" s="8"/>
      <c r="J948" s="8"/>
      <c r="K948" s="7"/>
      <c r="L948" s="7"/>
      <c r="M948" s="7"/>
      <c r="N948" s="7"/>
      <c r="O948" s="7"/>
      <c r="P948" s="7"/>
      <c r="Q948" s="7"/>
      <c r="R948" s="7"/>
      <c r="S948" s="7"/>
      <c r="T948" s="7"/>
      <c r="U948" s="7"/>
      <c r="V948" s="7"/>
      <c r="W948" s="7"/>
      <c r="X948" s="7"/>
      <c r="Y948" s="7"/>
      <c r="Z948" s="7"/>
    </row>
    <row r="949" spans="1:26" ht="12.75" customHeight="1">
      <c r="A949" s="7"/>
      <c r="B949" s="8"/>
      <c r="C949" s="8"/>
      <c r="D949" s="8"/>
      <c r="E949" s="8"/>
      <c r="F949" s="8"/>
      <c r="G949" s="8"/>
      <c r="H949" s="8"/>
      <c r="I949" s="8"/>
      <c r="J949" s="8"/>
      <c r="K949" s="7"/>
      <c r="L949" s="7"/>
      <c r="M949" s="7"/>
      <c r="N949" s="7"/>
      <c r="O949" s="7"/>
      <c r="P949" s="7"/>
      <c r="Q949" s="7"/>
      <c r="R949" s="7"/>
      <c r="S949" s="7"/>
      <c r="T949" s="7"/>
      <c r="U949" s="7"/>
      <c r="V949" s="7"/>
      <c r="W949" s="7"/>
      <c r="X949" s="7"/>
      <c r="Y949" s="7"/>
      <c r="Z949" s="7"/>
    </row>
    <row r="950" spans="1:26" ht="12.75" customHeight="1">
      <c r="A950" s="7"/>
      <c r="B950" s="8"/>
      <c r="C950" s="8"/>
      <c r="D950" s="8"/>
      <c r="E950" s="8"/>
      <c r="F950" s="8"/>
      <c r="G950" s="8"/>
      <c r="H950" s="8"/>
      <c r="I950" s="8"/>
      <c r="J950" s="8"/>
      <c r="K950" s="7"/>
      <c r="L950" s="7"/>
      <c r="M950" s="7"/>
      <c r="N950" s="7"/>
      <c r="O950" s="7"/>
      <c r="P950" s="7"/>
      <c r="Q950" s="7"/>
      <c r="R950" s="7"/>
      <c r="S950" s="7"/>
      <c r="T950" s="7"/>
      <c r="U950" s="7"/>
      <c r="V950" s="7"/>
      <c r="W950" s="7"/>
      <c r="X950" s="7"/>
      <c r="Y950" s="7"/>
      <c r="Z950" s="7"/>
    </row>
    <row r="951" spans="1:26" ht="12.75" customHeight="1">
      <c r="A951" s="7"/>
      <c r="B951" s="8"/>
      <c r="C951" s="8"/>
      <c r="D951" s="8"/>
      <c r="E951" s="8"/>
      <c r="F951" s="8"/>
      <c r="G951" s="8"/>
      <c r="H951" s="8"/>
      <c r="I951" s="8"/>
      <c r="J951" s="8"/>
      <c r="K951" s="7"/>
      <c r="L951" s="7"/>
      <c r="M951" s="7"/>
      <c r="N951" s="7"/>
      <c r="O951" s="7"/>
      <c r="P951" s="7"/>
      <c r="Q951" s="7"/>
      <c r="R951" s="7"/>
      <c r="S951" s="7"/>
      <c r="T951" s="7"/>
      <c r="U951" s="7"/>
      <c r="V951" s="7"/>
      <c r="W951" s="7"/>
      <c r="X951" s="7"/>
      <c r="Y951" s="7"/>
      <c r="Z951" s="7"/>
    </row>
    <row r="952" spans="1:26" ht="12.75" customHeight="1">
      <c r="A952" s="7"/>
      <c r="B952" s="8"/>
      <c r="C952" s="8"/>
      <c r="D952" s="8"/>
      <c r="E952" s="8"/>
      <c r="F952" s="8"/>
      <c r="G952" s="8"/>
      <c r="H952" s="8"/>
      <c r="I952" s="8"/>
      <c r="J952" s="8"/>
      <c r="K952" s="7"/>
      <c r="L952" s="7"/>
      <c r="M952" s="7"/>
      <c r="N952" s="7"/>
      <c r="O952" s="7"/>
      <c r="P952" s="7"/>
      <c r="Q952" s="7"/>
      <c r="R952" s="7"/>
      <c r="S952" s="7"/>
      <c r="T952" s="7"/>
      <c r="U952" s="7"/>
      <c r="V952" s="7"/>
      <c r="W952" s="7"/>
      <c r="X952" s="7"/>
      <c r="Y952" s="7"/>
      <c r="Z952" s="7"/>
    </row>
    <row r="953" spans="1:26" ht="12.75" customHeight="1">
      <c r="A953" s="7"/>
      <c r="B953" s="8"/>
      <c r="C953" s="8"/>
      <c r="D953" s="8"/>
      <c r="E953" s="8"/>
      <c r="F953" s="8"/>
      <c r="G953" s="8"/>
      <c r="H953" s="8"/>
      <c r="I953" s="8"/>
      <c r="J953" s="8"/>
      <c r="K953" s="7"/>
      <c r="L953" s="7"/>
      <c r="M953" s="7"/>
      <c r="N953" s="7"/>
      <c r="O953" s="7"/>
      <c r="P953" s="7"/>
      <c r="Q953" s="7"/>
      <c r="R953" s="7"/>
      <c r="S953" s="7"/>
      <c r="T953" s="7"/>
      <c r="U953" s="7"/>
      <c r="V953" s="7"/>
      <c r="W953" s="7"/>
      <c r="X953" s="7"/>
      <c r="Y953" s="7"/>
      <c r="Z953" s="7"/>
    </row>
    <row r="954" spans="1:26" ht="12.75" customHeight="1">
      <c r="A954" s="7"/>
      <c r="B954" s="8"/>
      <c r="C954" s="8"/>
      <c r="D954" s="8"/>
      <c r="E954" s="8"/>
      <c r="F954" s="8"/>
      <c r="G954" s="8"/>
      <c r="H954" s="8"/>
      <c r="I954" s="8"/>
      <c r="J954" s="8"/>
      <c r="K954" s="7"/>
      <c r="L954" s="7"/>
      <c r="M954" s="7"/>
      <c r="N954" s="7"/>
      <c r="O954" s="7"/>
      <c r="P954" s="7"/>
      <c r="Q954" s="7"/>
      <c r="R954" s="7"/>
      <c r="S954" s="7"/>
      <c r="T954" s="7"/>
      <c r="U954" s="7"/>
      <c r="V954" s="7"/>
      <c r="W954" s="7"/>
      <c r="X954" s="7"/>
      <c r="Y954" s="7"/>
      <c r="Z954" s="7"/>
    </row>
    <row r="955" spans="1:26" ht="12.75" customHeight="1">
      <c r="A955" s="7"/>
      <c r="B955" s="8"/>
      <c r="C955" s="8"/>
      <c r="D955" s="8"/>
      <c r="E955" s="8"/>
      <c r="F955" s="8"/>
      <c r="G955" s="8"/>
      <c r="H955" s="8"/>
      <c r="I955" s="8"/>
      <c r="J955" s="8"/>
      <c r="K955" s="7"/>
      <c r="L955" s="7"/>
      <c r="M955" s="7"/>
      <c r="N955" s="7"/>
      <c r="O955" s="7"/>
      <c r="P955" s="7"/>
      <c r="Q955" s="7"/>
      <c r="R955" s="7"/>
      <c r="S955" s="7"/>
      <c r="T955" s="7"/>
      <c r="U955" s="7"/>
      <c r="V955" s="7"/>
      <c r="W955" s="7"/>
      <c r="X955" s="7"/>
      <c r="Y955" s="7"/>
      <c r="Z955" s="7"/>
    </row>
    <row r="956" spans="1:26" ht="12.75" customHeight="1">
      <c r="A956" s="7"/>
      <c r="B956" s="8"/>
      <c r="C956" s="8"/>
      <c r="D956" s="8"/>
      <c r="E956" s="8"/>
      <c r="F956" s="8"/>
      <c r="G956" s="8"/>
      <c r="H956" s="8"/>
      <c r="I956" s="8"/>
      <c r="J956" s="8"/>
      <c r="K956" s="7"/>
      <c r="L956" s="7"/>
      <c r="M956" s="7"/>
      <c r="N956" s="7"/>
      <c r="O956" s="7"/>
      <c r="P956" s="7"/>
      <c r="Q956" s="7"/>
      <c r="R956" s="7"/>
      <c r="S956" s="7"/>
      <c r="T956" s="7"/>
      <c r="U956" s="7"/>
      <c r="V956" s="7"/>
      <c r="W956" s="7"/>
      <c r="X956" s="7"/>
      <c r="Y956" s="7"/>
      <c r="Z956" s="7"/>
    </row>
    <row r="957" spans="1:26" ht="12.75" customHeight="1">
      <c r="A957" s="7"/>
      <c r="B957" s="8"/>
      <c r="C957" s="8"/>
      <c r="D957" s="8"/>
      <c r="E957" s="8"/>
      <c r="F957" s="8"/>
      <c r="G957" s="8"/>
      <c r="H957" s="8"/>
      <c r="I957" s="8"/>
      <c r="J957" s="8"/>
      <c r="K957" s="7"/>
      <c r="L957" s="7"/>
      <c r="M957" s="7"/>
      <c r="N957" s="7"/>
      <c r="O957" s="7"/>
      <c r="P957" s="7"/>
      <c r="Q957" s="7"/>
      <c r="R957" s="7"/>
      <c r="S957" s="7"/>
      <c r="T957" s="7"/>
      <c r="U957" s="7"/>
      <c r="V957" s="7"/>
      <c r="W957" s="7"/>
      <c r="X957" s="7"/>
      <c r="Y957" s="7"/>
      <c r="Z957" s="7"/>
    </row>
    <row r="958" spans="1:26" ht="12.75" customHeight="1">
      <c r="A958" s="7"/>
      <c r="B958" s="8"/>
      <c r="C958" s="8"/>
      <c r="D958" s="8"/>
      <c r="E958" s="8"/>
      <c r="F958" s="8"/>
      <c r="G958" s="8"/>
      <c r="H958" s="8"/>
      <c r="I958" s="8"/>
      <c r="J958" s="8"/>
      <c r="K958" s="7"/>
      <c r="L958" s="7"/>
      <c r="M958" s="7"/>
      <c r="N958" s="7"/>
      <c r="O958" s="7"/>
      <c r="P958" s="7"/>
      <c r="Q958" s="7"/>
      <c r="R958" s="7"/>
      <c r="S958" s="7"/>
      <c r="T958" s="7"/>
      <c r="U958" s="7"/>
      <c r="V958" s="7"/>
      <c r="W958" s="7"/>
      <c r="X958" s="7"/>
      <c r="Y958" s="7"/>
      <c r="Z958" s="7"/>
    </row>
    <row r="959" spans="1:26" ht="12.75" customHeight="1">
      <c r="A959" s="7"/>
      <c r="B959" s="8"/>
      <c r="C959" s="8"/>
      <c r="D959" s="8"/>
      <c r="E959" s="8"/>
      <c r="F959" s="8"/>
      <c r="G959" s="8"/>
      <c r="H959" s="8"/>
      <c r="I959" s="8"/>
      <c r="J959" s="8"/>
      <c r="K959" s="7"/>
      <c r="L959" s="7"/>
      <c r="M959" s="7"/>
      <c r="N959" s="7"/>
      <c r="O959" s="7"/>
      <c r="P959" s="7"/>
      <c r="Q959" s="7"/>
      <c r="R959" s="7"/>
      <c r="S959" s="7"/>
      <c r="T959" s="7"/>
      <c r="U959" s="7"/>
      <c r="V959" s="7"/>
      <c r="W959" s="7"/>
      <c r="X959" s="7"/>
      <c r="Y959" s="7"/>
      <c r="Z959" s="7"/>
    </row>
    <row r="960" spans="1:26" ht="12.75" customHeight="1">
      <c r="A960" s="7"/>
      <c r="B960" s="8"/>
      <c r="C960" s="8"/>
      <c r="D960" s="8"/>
      <c r="E960" s="8"/>
      <c r="F960" s="8"/>
      <c r="G960" s="8"/>
      <c r="H960" s="8"/>
      <c r="I960" s="8"/>
      <c r="J960" s="8"/>
      <c r="K960" s="7"/>
      <c r="L960" s="7"/>
      <c r="M960" s="7"/>
      <c r="N960" s="7"/>
      <c r="O960" s="7"/>
      <c r="P960" s="7"/>
      <c r="Q960" s="7"/>
      <c r="R960" s="7"/>
      <c r="S960" s="7"/>
      <c r="T960" s="7"/>
      <c r="U960" s="7"/>
      <c r="V960" s="7"/>
      <c r="W960" s="7"/>
      <c r="X960" s="7"/>
      <c r="Y960" s="7"/>
      <c r="Z960" s="7"/>
    </row>
    <row r="961" spans="1:26" ht="12.75" customHeight="1">
      <c r="A961" s="7"/>
      <c r="B961" s="8"/>
      <c r="C961" s="8"/>
      <c r="D961" s="8"/>
      <c r="E961" s="8"/>
      <c r="F961" s="8"/>
      <c r="G961" s="8"/>
      <c r="H961" s="8"/>
      <c r="I961" s="8"/>
      <c r="J961" s="8"/>
      <c r="K961" s="7"/>
      <c r="L961" s="7"/>
      <c r="M961" s="7"/>
      <c r="N961" s="7"/>
      <c r="O961" s="7"/>
      <c r="P961" s="7"/>
      <c r="Q961" s="7"/>
      <c r="R961" s="7"/>
      <c r="S961" s="7"/>
      <c r="T961" s="7"/>
      <c r="U961" s="7"/>
      <c r="V961" s="7"/>
      <c r="W961" s="7"/>
      <c r="X961" s="7"/>
      <c r="Y961" s="7"/>
      <c r="Z961" s="7"/>
    </row>
    <row r="962" spans="1:26" ht="12.75" customHeight="1">
      <c r="A962" s="7"/>
      <c r="B962" s="8"/>
      <c r="C962" s="8"/>
      <c r="D962" s="8"/>
      <c r="E962" s="8"/>
      <c r="F962" s="8"/>
      <c r="G962" s="8"/>
      <c r="H962" s="8"/>
      <c r="I962" s="8"/>
      <c r="J962" s="8"/>
      <c r="K962" s="7"/>
      <c r="L962" s="7"/>
      <c r="M962" s="7"/>
      <c r="N962" s="7"/>
      <c r="O962" s="7"/>
      <c r="P962" s="7"/>
      <c r="Q962" s="7"/>
      <c r="R962" s="7"/>
      <c r="S962" s="7"/>
      <c r="T962" s="7"/>
      <c r="U962" s="7"/>
      <c r="V962" s="7"/>
      <c r="W962" s="7"/>
      <c r="X962" s="7"/>
      <c r="Y962" s="7"/>
      <c r="Z962" s="7"/>
    </row>
    <row r="963" spans="1:26" ht="12.75" customHeight="1">
      <c r="A963" s="7"/>
      <c r="B963" s="8"/>
      <c r="C963" s="8"/>
      <c r="D963" s="8"/>
      <c r="E963" s="8"/>
      <c r="F963" s="8"/>
      <c r="G963" s="8"/>
      <c r="H963" s="8"/>
      <c r="I963" s="8"/>
      <c r="J963" s="8"/>
      <c r="K963" s="7"/>
      <c r="L963" s="7"/>
      <c r="M963" s="7"/>
      <c r="N963" s="7"/>
      <c r="O963" s="7"/>
      <c r="P963" s="7"/>
      <c r="Q963" s="7"/>
      <c r="R963" s="7"/>
      <c r="S963" s="7"/>
      <c r="T963" s="7"/>
      <c r="U963" s="7"/>
      <c r="V963" s="7"/>
      <c r="W963" s="7"/>
      <c r="X963" s="7"/>
      <c r="Y963" s="7"/>
      <c r="Z963" s="7"/>
    </row>
    <row r="964" spans="1:26" ht="12.75" customHeight="1">
      <c r="A964" s="7"/>
      <c r="B964" s="8"/>
      <c r="C964" s="8"/>
      <c r="D964" s="8"/>
      <c r="E964" s="8"/>
      <c r="F964" s="8"/>
      <c r="G964" s="8"/>
      <c r="H964" s="8"/>
      <c r="I964" s="8"/>
      <c r="J964" s="8"/>
      <c r="K964" s="7"/>
      <c r="L964" s="7"/>
      <c r="M964" s="7"/>
      <c r="N964" s="7"/>
      <c r="O964" s="7"/>
      <c r="P964" s="7"/>
      <c r="Q964" s="7"/>
      <c r="R964" s="7"/>
      <c r="S964" s="7"/>
      <c r="T964" s="7"/>
      <c r="U964" s="7"/>
      <c r="V964" s="7"/>
      <c r="W964" s="7"/>
      <c r="X964" s="7"/>
      <c r="Y964" s="7"/>
      <c r="Z964" s="7"/>
    </row>
    <row r="965" spans="1:26" ht="12.75" customHeight="1">
      <c r="A965" s="7"/>
      <c r="B965" s="8"/>
      <c r="C965" s="8"/>
      <c r="D965" s="8"/>
      <c r="E965" s="8"/>
      <c r="F965" s="8"/>
      <c r="G965" s="8"/>
      <c r="H965" s="8"/>
      <c r="I965" s="8"/>
      <c r="J965" s="8"/>
      <c r="K965" s="7"/>
      <c r="L965" s="7"/>
      <c r="M965" s="7"/>
      <c r="N965" s="7"/>
      <c r="O965" s="7"/>
      <c r="P965" s="7"/>
      <c r="Q965" s="7"/>
      <c r="R965" s="7"/>
      <c r="S965" s="7"/>
      <c r="T965" s="7"/>
      <c r="U965" s="7"/>
      <c r="V965" s="7"/>
      <c r="W965" s="7"/>
      <c r="X965" s="7"/>
      <c r="Y965" s="7"/>
      <c r="Z965" s="7"/>
    </row>
    <row r="966" spans="1:26" ht="12.75" customHeight="1">
      <c r="A966" s="7"/>
      <c r="B966" s="8"/>
      <c r="C966" s="8"/>
      <c r="D966" s="8"/>
      <c r="E966" s="8"/>
      <c r="F966" s="8"/>
      <c r="G966" s="8"/>
      <c r="H966" s="8"/>
      <c r="I966" s="8"/>
      <c r="J966" s="8"/>
      <c r="K966" s="7"/>
      <c r="L966" s="7"/>
      <c r="M966" s="7"/>
      <c r="N966" s="7"/>
      <c r="O966" s="7"/>
      <c r="P966" s="7"/>
      <c r="Q966" s="7"/>
      <c r="R966" s="7"/>
      <c r="S966" s="7"/>
      <c r="T966" s="7"/>
      <c r="U966" s="7"/>
      <c r="V966" s="7"/>
      <c r="W966" s="7"/>
      <c r="X966" s="7"/>
      <c r="Y966" s="7"/>
      <c r="Z966" s="7"/>
    </row>
    <row r="967" spans="1:26" ht="12.75" customHeight="1">
      <c r="A967" s="7"/>
      <c r="B967" s="8"/>
      <c r="C967" s="8"/>
      <c r="D967" s="8"/>
      <c r="E967" s="8"/>
      <c r="F967" s="8"/>
      <c r="G967" s="8"/>
      <c r="H967" s="8"/>
      <c r="I967" s="8"/>
      <c r="J967" s="8"/>
      <c r="K967" s="7"/>
      <c r="L967" s="7"/>
      <c r="M967" s="7"/>
      <c r="N967" s="7"/>
      <c r="O967" s="7"/>
      <c r="P967" s="7"/>
      <c r="Q967" s="7"/>
      <c r="R967" s="7"/>
      <c r="S967" s="7"/>
      <c r="T967" s="7"/>
      <c r="U967" s="7"/>
      <c r="V967" s="7"/>
      <c r="W967" s="7"/>
      <c r="X967" s="7"/>
      <c r="Y967" s="7"/>
      <c r="Z967" s="7"/>
    </row>
    <row r="968" spans="1:26" ht="12.75" customHeight="1">
      <c r="A968" s="7"/>
      <c r="B968" s="8"/>
      <c r="C968" s="8"/>
      <c r="D968" s="8"/>
      <c r="E968" s="8"/>
      <c r="F968" s="8"/>
      <c r="G968" s="8"/>
      <c r="H968" s="8"/>
      <c r="I968" s="8"/>
      <c r="J968" s="8"/>
      <c r="K968" s="7"/>
      <c r="L968" s="7"/>
      <c r="M968" s="7"/>
      <c r="N968" s="7"/>
      <c r="O968" s="7"/>
      <c r="P968" s="7"/>
      <c r="Q968" s="7"/>
      <c r="R968" s="7"/>
      <c r="S968" s="7"/>
      <c r="T968" s="7"/>
      <c r="U968" s="7"/>
      <c r="V968" s="7"/>
      <c r="W968" s="7"/>
      <c r="X968" s="7"/>
      <c r="Y968" s="7"/>
      <c r="Z968" s="7"/>
    </row>
    <row r="969" spans="1:26" ht="12.75" customHeight="1">
      <c r="A969" s="7"/>
      <c r="B969" s="8"/>
      <c r="C969" s="8"/>
      <c r="D969" s="8"/>
      <c r="E969" s="8"/>
      <c r="F969" s="8"/>
      <c r="G969" s="8"/>
      <c r="H969" s="8"/>
      <c r="I969" s="8"/>
      <c r="J969" s="8"/>
      <c r="K969" s="7"/>
      <c r="L969" s="7"/>
      <c r="M969" s="7"/>
      <c r="N969" s="7"/>
      <c r="O969" s="7"/>
      <c r="P969" s="7"/>
      <c r="Q969" s="7"/>
      <c r="R969" s="7"/>
      <c r="S969" s="7"/>
      <c r="T969" s="7"/>
      <c r="U969" s="7"/>
      <c r="V969" s="7"/>
      <c r="W969" s="7"/>
      <c r="X969" s="7"/>
      <c r="Y969" s="7"/>
      <c r="Z969" s="7"/>
    </row>
    <row r="970" spans="1:26" ht="12.75" customHeight="1">
      <c r="A970" s="7"/>
      <c r="B970" s="8"/>
      <c r="C970" s="8"/>
      <c r="D970" s="8"/>
      <c r="E970" s="8"/>
      <c r="F970" s="8"/>
      <c r="G970" s="8"/>
      <c r="H970" s="8"/>
      <c r="I970" s="8"/>
      <c r="J970" s="8"/>
      <c r="K970" s="7"/>
      <c r="L970" s="7"/>
      <c r="M970" s="7"/>
      <c r="N970" s="7"/>
      <c r="O970" s="7"/>
      <c r="P970" s="7"/>
      <c r="Q970" s="7"/>
      <c r="R970" s="7"/>
      <c r="S970" s="7"/>
      <c r="T970" s="7"/>
      <c r="U970" s="7"/>
      <c r="V970" s="7"/>
      <c r="W970" s="7"/>
      <c r="X970" s="7"/>
      <c r="Y970" s="7"/>
      <c r="Z970" s="7"/>
    </row>
    <row r="971" spans="1:26" ht="12.75" customHeight="1">
      <c r="A971" s="7"/>
      <c r="B971" s="8"/>
      <c r="C971" s="8"/>
      <c r="D971" s="8"/>
      <c r="E971" s="8"/>
      <c r="F971" s="8"/>
      <c r="G971" s="8"/>
      <c r="H971" s="8"/>
      <c r="I971" s="8"/>
      <c r="J971" s="8"/>
      <c r="K971" s="7"/>
      <c r="L971" s="7"/>
      <c r="M971" s="7"/>
      <c r="N971" s="7"/>
      <c r="O971" s="7"/>
      <c r="P971" s="7"/>
      <c r="Q971" s="7"/>
      <c r="R971" s="7"/>
      <c r="S971" s="7"/>
      <c r="T971" s="7"/>
      <c r="U971" s="7"/>
      <c r="V971" s="7"/>
      <c r="W971" s="7"/>
      <c r="X971" s="7"/>
      <c r="Y971" s="7"/>
      <c r="Z971" s="7"/>
    </row>
    <row r="972" spans="1:26" ht="12.75" customHeight="1">
      <c r="A972" s="7"/>
      <c r="B972" s="8"/>
      <c r="C972" s="8"/>
      <c r="D972" s="8"/>
      <c r="E972" s="8"/>
      <c r="F972" s="8"/>
      <c r="G972" s="8"/>
      <c r="H972" s="8"/>
      <c r="I972" s="8"/>
      <c r="J972" s="8"/>
      <c r="K972" s="7"/>
      <c r="L972" s="7"/>
      <c r="M972" s="7"/>
      <c r="N972" s="7"/>
      <c r="O972" s="7"/>
      <c r="P972" s="7"/>
      <c r="Q972" s="7"/>
      <c r="R972" s="7"/>
      <c r="S972" s="7"/>
      <c r="T972" s="7"/>
      <c r="U972" s="7"/>
      <c r="V972" s="7"/>
      <c r="W972" s="7"/>
      <c r="X972" s="7"/>
      <c r="Y972" s="7"/>
      <c r="Z972" s="7"/>
    </row>
    <row r="973" spans="1:26" ht="12.75" customHeight="1">
      <c r="A973" s="7"/>
      <c r="B973" s="8"/>
      <c r="C973" s="8"/>
      <c r="D973" s="8"/>
      <c r="E973" s="8"/>
      <c r="F973" s="8"/>
      <c r="G973" s="8"/>
      <c r="H973" s="8"/>
      <c r="I973" s="8"/>
      <c r="J973" s="8"/>
      <c r="K973" s="7"/>
      <c r="L973" s="7"/>
      <c r="M973" s="7"/>
      <c r="N973" s="7"/>
      <c r="O973" s="7"/>
      <c r="P973" s="7"/>
      <c r="Q973" s="7"/>
      <c r="R973" s="7"/>
      <c r="S973" s="7"/>
      <c r="T973" s="7"/>
      <c r="U973" s="7"/>
      <c r="V973" s="7"/>
      <c r="W973" s="7"/>
      <c r="X973" s="7"/>
      <c r="Y973" s="7"/>
      <c r="Z973" s="7"/>
    </row>
    <row r="974" spans="1:26" ht="12.75" customHeight="1">
      <c r="A974" s="7"/>
      <c r="B974" s="8"/>
      <c r="C974" s="8"/>
      <c r="D974" s="8"/>
      <c r="E974" s="8"/>
      <c r="F974" s="8"/>
      <c r="G974" s="8"/>
      <c r="H974" s="8"/>
      <c r="I974" s="8"/>
      <c r="J974" s="8"/>
      <c r="K974" s="7"/>
      <c r="L974" s="7"/>
      <c r="M974" s="7"/>
      <c r="N974" s="7"/>
      <c r="O974" s="7"/>
      <c r="P974" s="7"/>
      <c r="Q974" s="7"/>
      <c r="R974" s="7"/>
      <c r="S974" s="7"/>
      <c r="T974" s="7"/>
      <c r="U974" s="7"/>
      <c r="V974" s="7"/>
      <c r="W974" s="7"/>
      <c r="X974" s="7"/>
      <c r="Y974" s="7"/>
      <c r="Z974" s="7"/>
    </row>
    <row r="975" spans="1:26" ht="12.75" customHeight="1">
      <c r="A975" s="7"/>
      <c r="B975" s="8"/>
      <c r="C975" s="8"/>
      <c r="D975" s="8"/>
      <c r="E975" s="8"/>
      <c r="F975" s="8"/>
      <c r="G975" s="8"/>
      <c r="H975" s="8"/>
      <c r="I975" s="8"/>
      <c r="J975" s="8"/>
      <c r="K975" s="7"/>
      <c r="L975" s="7"/>
      <c r="M975" s="7"/>
      <c r="N975" s="7"/>
      <c r="O975" s="7"/>
      <c r="P975" s="7"/>
      <c r="Q975" s="7"/>
      <c r="R975" s="7"/>
      <c r="S975" s="7"/>
      <c r="T975" s="7"/>
      <c r="U975" s="7"/>
      <c r="V975" s="7"/>
      <c r="W975" s="7"/>
      <c r="X975" s="7"/>
      <c r="Y975" s="7"/>
      <c r="Z975" s="7"/>
    </row>
    <row r="976" spans="1:26" ht="12.75" customHeight="1">
      <c r="A976" s="7"/>
      <c r="B976" s="8"/>
      <c r="C976" s="8"/>
      <c r="D976" s="8"/>
      <c r="E976" s="8"/>
      <c r="F976" s="8"/>
      <c r="G976" s="8"/>
      <c r="H976" s="8"/>
      <c r="I976" s="8"/>
      <c r="J976" s="8"/>
      <c r="K976" s="7"/>
      <c r="L976" s="7"/>
      <c r="M976" s="7"/>
      <c r="N976" s="7"/>
      <c r="O976" s="7"/>
      <c r="P976" s="7"/>
      <c r="Q976" s="7"/>
      <c r="R976" s="7"/>
      <c r="S976" s="7"/>
      <c r="T976" s="7"/>
      <c r="U976" s="7"/>
      <c r="V976" s="7"/>
      <c r="W976" s="7"/>
      <c r="X976" s="7"/>
      <c r="Y976" s="7"/>
      <c r="Z976" s="7"/>
    </row>
    <row r="977" spans="1:26" ht="12.75" customHeight="1">
      <c r="A977" s="7"/>
      <c r="B977" s="8"/>
      <c r="C977" s="8"/>
      <c r="D977" s="8"/>
      <c r="E977" s="8"/>
      <c r="F977" s="8"/>
      <c r="G977" s="8"/>
      <c r="H977" s="8"/>
      <c r="I977" s="8"/>
      <c r="J977" s="8"/>
      <c r="K977" s="7"/>
      <c r="L977" s="7"/>
      <c r="M977" s="7"/>
      <c r="N977" s="7"/>
      <c r="O977" s="7"/>
      <c r="P977" s="7"/>
      <c r="Q977" s="7"/>
      <c r="R977" s="7"/>
      <c r="S977" s="7"/>
      <c r="T977" s="7"/>
      <c r="U977" s="7"/>
      <c r="V977" s="7"/>
      <c r="W977" s="7"/>
      <c r="X977" s="7"/>
      <c r="Y977" s="7"/>
      <c r="Z977" s="7"/>
    </row>
    <row r="978" spans="1:26" ht="12.75" customHeight="1">
      <c r="A978" s="7"/>
      <c r="B978" s="8"/>
      <c r="C978" s="8"/>
      <c r="D978" s="8"/>
      <c r="E978" s="8"/>
      <c r="F978" s="8"/>
      <c r="G978" s="8"/>
      <c r="H978" s="8"/>
      <c r="I978" s="8"/>
      <c r="J978" s="8"/>
      <c r="K978" s="7"/>
      <c r="L978" s="7"/>
      <c r="M978" s="7"/>
      <c r="N978" s="7"/>
      <c r="O978" s="7"/>
      <c r="P978" s="7"/>
      <c r="Q978" s="7"/>
      <c r="R978" s="7"/>
      <c r="S978" s="7"/>
      <c r="T978" s="7"/>
      <c r="U978" s="7"/>
      <c r="V978" s="7"/>
      <c r="W978" s="7"/>
      <c r="X978" s="7"/>
      <c r="Y978" s="7"/>
      <c r="Z978" s="7"/>
    </row>
    <row r="979" spans="1:26" ht="12.75" customHeight="1">
      <c r="A979" s="7"/>
      <c r="B979" s="8"/>
      <c r="C979" s="8"/>
      <c r="D979" s="8"/>
      <c r="E979" s="8"/>
      <c r="F979" s="8"/>
      <c r="G979" s="8"/>
      <c r="H979" s="8"/>
      <c r="I979" s="8"/>
      <c r="J979" s="8"/>
      <c r="K979" s="7"/>
      <c r="L979" s="7"/>
      <c r="M979" s="7"/>
      <c r="N979" s="7"/>
      <c r="O979" s="7"/>
      <c r="P979" s="7"/>
      <c r="Q979" s="7"/>
      <c r="R979" s="7"/>
      <c r="S979" s="7"/>
      <c r="T979" s="7"/>
      <c r="U979" s="7"/>
      <c r="V979" s="7"/>
      <c r="W979" s="7"/>
      <c r="X979" s="7"/>
      <c r="Y979" s="7"/>
      <c r="Z979" s="7"/>
    </row>
    <row r="980" spans="1:26" ht="12.75" customHeight="1">
      <c r="A980" s="7"/>
      <c r="B980" s="8"/>
      <c r="C980" s="8"/>
      <c r="D980" s="8"/>
      <c r="E980" s="8"/>
      <c r="F980" s="8"/>
      <c r="G980" s="8"/>
      <c r="H980" s="8"/>
      <c r="I980" s="8"/>
      <c r="J980" s="8"/>
      <c r="K980" s="7"/>
      <c r="L980" s="7"/>
      <c r="M980" s="7"/>
      <c r="N980" s="7"/>
      <c r="O980" s="7"/>
      <c r="P980" s="7"/>
      <c r="Q980" s="7"/>
      <c r="R980" s="7"/>
      <c r="S980" s="7"/>
      <c r="T980" s="7"/>
      <c r="U980" s="7"/>
      <c r="V980" s="7"/>
      <c r="W980" s="7"/>
      <c r="X980" s="7"/>
      <c r="Y980" s="7"/>
      <c r="Z980" s="7"/>
    </row>
    <row r="981" spans="1:26" ht="12.75" customHeight="1">
      <c r="A981" s="7"/>
      <c r="B981" s="8"/>
      <c r="C981" s="8"/>
      <c r="D981" s="8"/>
      <c r="E981" s="8"/>
      <c r="F981" s="8"/>
      <c r="G981" s="8"/>
      <c r="H981" s="8"/>
      <c r="I981" s="8"/>
      <c r="J981" s="8"/>
      <c r="K981" s="7"/>
      <c r="L981" s="7"/>
      <c r="M981" s="7"/>
      <c r="N981" s="7"/>
      <c r="O981" s="7"/>
      <c r="P981" s="7"/>
      <c r="Q981" s="7"/>
      <c r="R981" s="7"/>
      <c r="S981" s="7"/>
      <c r="T981" s="7"/>
      <c r="U981" s="7"/>
      <c r="V981" s="7"/>
      <c r="W981" s="7"/>
      <c r="X981" s="7"/>
      <c r="Y981" s="7"/>
      <c r="Z981" s="7"/>
    </row>
    <row r="982" spans="1:26" ht="12.75" customHeight="1">
      <c r="A982" s="7"/>
      <c r="B982" s="8"/>
      <c r="C982" s="8"/>
      <c r="D982" s="8"/>
      <c r="E982" s="8"/>
      <c r="F982" s="8"/>
      <c r="G982" s="8"/>
      <c r="H982" s="8"/>
      <c r="I982" s="8"/>
      <c r="J982" s="8"/>
      <c r="K982" s="7"/>
      <c r="L982" s="7"/>
      <c r="M982" s="7"/>
      <c r="N982" s="7"/>
      <c r="O982" s="7"/>
      <c r="P982" s="7"/>
      <c r="Q982" s="7"/>
      <c r="R982" s="7"/>
      <c r="S982" s="7"/>
      <c r="T982" s="7"/>
      <c r="U982" s="7"/>
      <c r="V982" s="7"/>
      <c r="W982" s="7"/>
      <c r="X982" s="7"/>
      <c r="Y982" s="7"/>
      <c r="Z982" s="7"/>
    </row>
    <row r="983" spans="1:26" ht="12.75" customHeight="1">
      <c r="A983" s="7"/>
      <c r="B983" s="8"/>
      <c r="C983" s="8"/>
      <c r="D983" s="8"/>
      <c r="E983" s="8"/>
      <c r="F983" s="8"/>
      <c r="G983" s="8"/>
      <c r="H983" s="8"/>
      <c r="I983" s="8"/>
      <c r="J983" s="8"/>
      <c r="K983" s="7"/>
      <c r="L983" s="7"/>
      <c r="M983" s="7"/>
      <c r="N983" s="7"/>
      <c r="O983" s="7"/>
      <c r="P983" s="7"/>
      <c r="Q983" s="7"/>
      <c r="R983" s="7"/>
      <c r="S983" s="7"/>
      <c r="T983" s="7"/>
      <c r="U983" s="7"/>
      <c r="V983" s="7"/>
      <c r="W983" s="7"/>
      <c r="X983" s="7"/>
      <c r="Y983" s="7"/>
      <c r="Z983" s="7"/>
    </row>
    <row r="984" spans="1:26" ht="12.75" customHeight="1">
      <c r="A984" s="7"/>
      <c r="B984" s="8"/>
      <c r="C984" s="8"/>
      <c r="D984" s="8"/>
      <c r="E984" s="8"/>
      <c r="F984" s="8"/>
      <c r="G984" s="8"/>
      <c r="H984" s="8"/>
      <c r="I984" s="8"/>
      <c r="J984" s="8"/>
      <c r="K984" s="7"/>
      <c r="L984" s="7"/>
      <c r="M984" s="7"/>
      <c r="N984" s="7"/>
      <c r="O984" s="7"/>
      <c r="P984" s="7"/>
      <c r="Q984" s="7"/>
      <c r="R984" s="7"/>
      <c r="S984" s="7"/>
      <c r="T984" s="7"/>
      <c r="U984" s="7"/>
      <c r="V984" s="7"/>
      <c r="W984" s="7"/>
      <c r="X984" s="7"/>
      <c r="Y984" s="7"/>
      <c r="Z984" s="7"/>
    </row>
    <row r="985" spans="1:26" ht="12.75" customHeight="1">
      <c r="A985" s="7"/>
      <c r="B985" s="8"/>
      <c r="C985" s="8"/>
      <c r="D985" s="8"/>
      <c r="E985" s="8"/>
      <c r="F985" s="8"/>
      <c r="G985" s="8"/>
      <c r="H985" s="8"/>
      <c r="I985" s="8"/>
      <c r="J985" s="8"/>
      <c r="K985" s="7"/>
      <c r="L985" s="7"/>
      <c r="M985" s="7"/>
      <c r="N985" s="7"/>
      <c r="O985" s="7"/>
      <c r="P985" s="7"/>
      <c r="Q985" s="7"/>
      <c r="R985" s="7"/>
      <c r="S985" s="7"/>
      <c r="T985" s="7"/>
      <c r="U985" s="7"/>
      <c r="V985" s="7"/>
      <c r="W985" s="7"/>
      <c r="X985" s="7"/>
      <c r="Y985" s="7"/>
      <c r="Z985" s="7"/>
    </row>
    <row r="986" spans="1:26" ht="12.75" customHeight="1">
      <c r="A986" s="7"/>
      <c r="B986" s="8"/>
      <c r="C986" s="8"/>
      <c r="D986" s="8"/>
      <c r="E986" s="8"/>
      <c r="F986" s="8"/>
      <c r="G986" s="8"/>
      <c r="H986" s="8"/>
      <c r="I986" s="8"/>
      <c r="J986" s="8"/>
      <c r="K986" s="7"/>
      <c r="L986" s="7"/>
      <c r="M986" s="7"/>
      <c r="N986" s="7"/>
      <c r="O986" s="7"/>
      <c r="P986" s="7"/>
      <c r="Q986" s="7"/>
      <c r="R986" s="7"/>
      <c r="S986" s="7"/>
      <c r="T986" s="7"/>
      <c r="U986" s="7"/>
      <c r="V986" s="7"/>
      <c r="W986" s="7"/>
      <c r="X986" s="7"/>
      <c r="Y986" s="7"/>
      <c r="Z986" s="7"/>
    </row>
    <row r="987" spans="1:26" ht="12.75" customHeight="1">
      <c r="A987" s="7"/>
      <c r="B987" s="8"/>
      <c r="C987" s="8"/>
      <c r="D987" s="8"/>
      <c r="E987" s="8"/>
      <c r="F987" s="8"/>
      <c r="G987" s="8"/>
      <c r="H987" s="8"/>
      <c r="I987" s="8"/>
      <c r="J987" s="8"/>
      <c r="K987" s="7"/>
      <c r="L987" s="7"/>
      <c r="M987" s="7"/>
      <c r="N987" s="7"/>
      <c r="O987" s="7"/>
      <c r="P987" s="7"/>
      <c r="Q987" s="7"/>
      <c r="R987" s="7"/>
      <c r="S987" s="7"/>
      <c r="T987" s="7"/>
      <c r="U987" s="7"/>
      <c r="V987" s="7"/>
      <c r="W987" s="7"/>
      <c r="X987" s="7"/>
      <c r="Y987" s="7"/>
      <c r="Z987" s="7"/>
    </row>
    <row r="988" spans="1:26" ht="12.75" customHeight="1">
      <c r="A988" s="7"/>
      <c r="B988" s="8"/>
      <c r="C988" s="8"/>
      <c r="D988" s="8"/>
      <c r="E988" s="8"/>
      <c r="F988" s="8"/>
      <c r="G988" s="8"/>
      <c r="H988" s="8"/>
      <c r="I988" s="8"/>
      <c r="J988" s="8"/>
      <c r="K988" s="7"/>
      <c r="L988" s="7"/>
      <c r="M988" s="7"/>
      <c r="N988" s="7"/>
      <c r="O988" s="7"/>
      <c r="P988" s="7"/>
      <c r="Q988" s="7"/>
      <c r="R988" s="7"/>
      <c r="S988" s="7"/>
      <c r="T988" s="7"/>
      <c r="U988" s="7"/>
      <c r="V988" s="7"/>
      <c r="W988" s="7"/>
      <c r="X988" s="7"/>
      <c r="Y988" s="7"/>
      <c r="Z988" s="7"/>
    </row>
    <row r="989" spans="1:26" ht="12.75" customHeight="1">
      <c r="A989" s="7"/>
      <c r="B989" s="8"/>
      <c r="C989" s="8"/>
      <c r="D989" s="8"/>
      <c r="E989" s="8"/>
      <c r="F989" s="8"/>
      <c r="G989" s="8"/>
      <c r="H989" s="8"/>
      <c r="I989" s="8"/>
      <c r="J989" s="8"/>
      <c r="K989" s="7"/>
      <c r="L989" s="7"/>
      <c r="M989" s="7"/>
      <c r="N989" s="7"/>
      <c r="O989" s="7"/>
      <c r="P989" s="7"/>
      <c r="Q989" s="7"/>
      <c r="R989" s="7"/>
      <c r="S989" s="7"/>
      <c r="T989" s="7"/>
      <c r="U989" s="7"/>
      <c r="V989" s="7"/>
      <c r="W989" s="7"/>
      <c r="X989" s="7"/>
      <c r="Y989" s="7"/>
      <c r="Z989" s="7"/>
    </row>
    <row r="990" spans="1:26" ht="12.75" customHeight="1">
      <c r="A990" s="7"/>
      <c r="B990" s="8"/>
      <c r="C990" s="8"/>
      <c r="D990" s="8"/>
      <c r="E990" s="8"/>
      <c r="F990" s="8"/>
      <c r="G990" s="8"/>
      <c r="H990" s="8"/>
      <c r="I990" s="8"/>
      <c r="J990" s="8"/>
      <c r="K990" s="7"/>
      <c r="L990" s="7"/>
      <c r="M990" s="7"/>
      <c r="N990" s="7"/>
      <c r="O990" s="7"/>
      <c r="P990" s="7"/>
      <c r="Q990" s="7"/>
      <c r="R990" s="7"/>
      <c r="S990" s="7"/>
      <c r="T990" s="7"/>
      <c r="U990" s="7"/>
      <c r="V990" s="7"/>
      <c r="W990" s="7"/>
      <c r="X990" s="7"/>
      <c r="Y990" s="7"/>
      <c r="Z990" s="7"/>
    </row>
    <row r="991" spans="1:26" ht="12.75" customHeight="1">
      <c r="A991" s="7"/>
      <c r="B991" s="8"/>
      <c r="C991" s="8"/>
      <c r="D991" s="8"/>
      <c r="E991" s="8"/>
      <c r="F991" s="8"/>
      <c r="G991" s="8"/>
      <c r="H991" s="8"/>
      <c r="I991" s="8"/>
      <c r="J991" s="8"/>
      <c r="K991" s="7"/>
      <c r="L991" s="7"/>
      <c r="M991" s="7"/>
      <c r="N991" s="7"/>
      <c r="O991" s="7"/>
      <c r="P991" s="7"/>
      <c r="Q991" s="7"/>
      <c r="R991" s="7"/>
      <c r="S991" s="7"/>
      <c r="T991" s="7"/>
      <c r="U991" s="7"/>
      <c r="V991" s="7"/>
      <c r="W991" s="7"/>
      <c r="X991" s="7"/>
      <c r="Y991" s="7"/>
      <c r="Z991" s="7"/>
    </row>
    <row r="992" spans="1:26" ht="12.75" customHeight="1">
      <c r="A992" s="7"/>
      <c r="B992" s="8"/>
      <c r="C992" s="8"/>
      <c r="D992" s="8"/>
      <c r="E992" s="8"/>
      <c r="F992" s="8"/>
      <c r="G992" s="8"/>
      <c r="H992" s="8"/>
      <c r="I992" s="8"/>
      <c r="J992" s="8"/>
      <c r="K992" s="7"/>
      <c r="L992" s="7"/>
      <c r="M992" s="7"/>
      <c r="N992" s="7"/>
      <c r="O992" s="7"/>
      <c r="P992" s="7"/>
      <c r="Q992" s="7"/>
      <c r="R992" s="7"/>
      <c r="S992" s="7"/>
      <c r="T992" s="7"/>
      <c r="U992" s="7"/>
      <c r="V992" s="7"/>
      <c r="W992" s="7"/>
      <c r="X992" s="7"/>
      <c r="Y992" s="7"/>
      <c r="Z992" s="7"/>
    </row>
    <row r="993" spans="1:26" ht="12.75" customHeight="1">
      <c r="A993" s="7"/>
      <c r="B993" s="8"/>
      <c r="C993" s="8"/>
      <c r="D993" s="8"/>
      <c r="E993" s="8"/>
      <c r="F993" s="8"/>
      <c r="G993" s="8"/>
      <c r="H993" s="8"/>
      <c r="I993" s="8"/>
      <c r="J993" s="8"/>
      <c r="K993" s="7"/>
      <c r="L993" s="7"/>
      <c r="M993" s="7"/>
      <c r="N993" s="7"/>
      <c r="O993" s="7"/>
      <c r="P993" s="7"/>
      <c r="Q993" s="7"/>
      <c r="R993" s="7"/>
      <c r="S993" s="7"/>
      <c r="T993" s="7"/>
      <c r="U993" s="7"/>
      <c r="V993" s="7"/>
      <c r="W993" s="7"/>
      <c r="X993" s="7"/>
      <c r="Y993" s="7"/>
      <c r="Z993" s="7"/>
    </row>
    <row r="994" spans="1:26" ht="12.75" customHeight="1">
      <c r="A994" s="7"/>
      <c r="B994" s="8"/>
      <c r="C994" s="8"/>
      <c r="D994" s="8"/>
      <c r="E994" s="8"/>
      <c r="F994" s="8"/>
      <c r="G994" s="8"/>
      <c r="H994" s="8"/>
      <c r="I994" s="8"/>
      <c r="J994" s="8"/>
      <c r="K994" s="7"/>
      <c r="L994" s="7"/>
      <c r="M994" s="7"/>
      <c r="N994" s="7"/>
      <c r="O994" s="7"/>
      <c r="P994" s="7"/>
      <c r="Q994" s="7"/>
      <c r="R994" s="7"/>
      <c r="S994" s="7"/>
      <c r="T994" s="7"/>
      <c r="U994" s="7"/>
      <c r="V994" s="7"/>
      <c r="W994" s="7"/>
      <c r="X994" s="7"/>
      <c r="Y994" s="7"/>
      <c r="Z994" s="7"/>
    </row>
    <row r="995" spans="1:26" ht="12.75" customHeight="1">
      <c r="A995" s="7"/>
      <c r="B995" s="8"/>
      <c r="C995" s="8"/>
      <c r="D995" s="8"/>
      <c r="E995" s="8"/>
      <c r="F995" s="8"/>
      <c r="G995" s="8"/>
      <c r="H995" s="8"/>
      <c r="I995" s="8"/>
      <c r="J995" s="8"/>
      <c r="K995" s="7"/>
      <c r="L995" s="7"/>
      <c r="M995" s="7"/>
      <c r="N995" s="7"/>
      <c r="O995" s="7"/>
      <c r="P995" s="7"/>
      <c r="Q995" s="7"/>
      <c r="R995" s="7"/>
      <c r="S995" s="7"/>
      <c r="T995" s="7"/>
      <c r="U995" s="7"/>
      <c r="V995" s="7"/>
      <c r="W995" s="7"/>
      <c r="X995" s="7"/>
      <c r="Y995" s="7"/>
      <c r="Z995" s="7"/>
    </row>
    <row r="996" spans="1:26" ht="12.75" customHeight="1">
      <c r="A996" s="7"/>
      <c r="B996" s="8"/>
      <c r="C996" s="8"/>
      <c r="D996" s="8"/>
      <c r="E996" s="8"/>
      <c r="F996" s="8"/>
      <c r="G996" s="8"/>
      <c r="H996" s="8"/>
      <c r="I996" s="8"/>
      <c r="J996" s="8"/>
      <c r="K996" s="7"/>
      <c r="L996" s="7"/>
      <c r="M996" s="7"/>
      <c r="N996" s="7"/>
      <c r="O996" s="7"/>
      <c r="P996" s="7"/>
      <c r="Q996" s="7"/>
      <c r="R996" s="7"/>
      <c r="S996" s="7"/>
      <c r="T996" s="7"/>
      <c r="U996" s="7"/>
      <c r="V996" s="7"/>
      <c r="W996" s="7"/>
      <c r="X996" s="7"/>
      <c r="Y996" s="7"/>
      <c r="Z996" s="7"/>
    </row>
    <row r="997" spans="1:26" ht="12.75" customHeight="1">
      <c r="A997" s="7"/>
      <c r="B997" s="8"/>
      <c r="C997" s="8"/>
      <c r="D997" s="8"/>
      <c r="E997" s="8"/>
      <c r="F997" s="8"/>
      <c r="G997" s="8"/>
      <c r="H997" s="8"/>
      <c r="I997" s="8"/>
      <c r="J997" s="8"/>
      <c r="K997" s="7"/>
      <c r="L997" s="7"/>
      <c r="M997" s="7"/>
      <c r="N997" s="7"/>
      <c r="O997" s="7"/>
      <c r="P997" s="7"/>
      <c r="Q997" s="7"/>
      <c r="R997" s="7"/>
      <c r="S997" s="7"/>
      <c r="T997" s="7"/>
      <c r="U997" s="7"/>
      <c r="V997" s="7"/>
      <c r="W997" s="7"/>
      <c r="X997" s="7"/>
      <c r="Y997" s="7"/>
      <c r="Z997" s="7"/>
    </row>
    <row r="998" spans="1:26" ht="12.75" customHeight="1">
      <c r="A998" s="7"/>
      <c r="B998" s="8"/>
      <c r="C998" s="8"/>
      <c r="D998" s="8"/>
      <c r="E998" s="8"/>
      <c r="F998" s="8"/>
      <c r="G998" s="8"/>
      <c r="H998" s="8"/>
      <c r="I998" s="8"/>
      <c r="J998" s="8"/>
      <c r="K998" s="7"/>
      <c r="L998" s="7"/>
      <c r="M998" s="7"/>
      <c r="N998" s="7"/>
      <c r="O998" s="7"/>
      <c r="P998" s="7"/>
      <c r="Q998" s="7"/>
      <c r="R998" s="7"/>
      <c r="S998" s="7"/>
      <c r="T998" s="7"/>
      <c r="U998" s="7"/>
      <c r="V998" s="7"/>
      <c r="W998" s="7"/>
      <c r="X998" s="7"/>
      <c r="Y998" s="7"/>
      <c r="Z998" s="7"/>
    </row>
    <row r="999" spans="1:26" ht="12.75" customHeight="1">
      <c r="A999" s="7"/>
      <c r="B999" s="8"/>
      <c r="C999" s="8"/>
      <c r="D999" s="8"/>
      <c r="E999" s="8"/>
      <c r="F999" s="8"/>
      <c r="G999" s="8"/>
      <c r="H999" s="8"/>
      <c r="I999" s="8"/>
      <c r="J999" s="8"/>
      <c r="K999" s="7"/>
      <c r="L999" s="7"/>
      <c r="M999" s="7"/>
      <c r="N999" s="7"/>
      <c r="O999" s="7"/>
      <c r="P999" s="7"/>
      <c r="Q999" s="7"/>
      <c r="R999" s="7"/>
      <c r="S999" s="7"/>
      <c r="T999" s="7"/>
      <c r="U999" s="7"/>
      <c r="V999" s="7"/>
      <c r="W999" s="7"/>
      <c r="X999" s="7"/>
      <c r="Y999" s="7"/>
      <c r="Z999" s="7"/>
    </row>
    <row r="1000" spans="1:26" ht="12.75" customHeight="1">
      <c r="A1000" s="7"/>
      <c r="B1000" s="8"/>
      <c r="C1000" s="8"/>
      <c r="D1000" s="8"/>
      <c r="E1000" s="8"/>
      <c r="F1000" s="8"/>
      <c r="G1000" s="8"/>
      <c r="H1000" s="8"/>
      <c r="I1000" s="8"/>
      <c r="J1000" s="8"/>
      <c r="K1000" s="7"/>
      <c r="L1000" s="7"/>
      <c r="M1000" s="7"/>
      <c r="N1000" s="7"/>
      <c r="O1000" s="7"/>
      <c r="P1000" s="7"/>
      <c r="Q1000" s="7"/>
      <c r="R1000" s="7"/>
      <c r="S1000" s="7"/>
      <c r="T1000" s="7"/>
      <c r="U1000" s="7"/>
      <c r="V1000" s="7"/>
      <c r="W1000" s="7"/>
      <c r="X1000" s="7"/>
      <c r="Y1000" s="7"/>
      <c r="Z1000" s="7"/>
    </row>
  </sheetData>
  <mergeCells count="9">
    <mergeCell ref="G28:H28"/>
    <mergeCell ref="I28:I29"/>
    <mergeCell ref="B11:C11"/>
    <mergeCell ref="B16:B17"/>
    <mergeCell ref="C16:F16"/>
    <mergeCell ref="G16:H16"/>
    <mergeCell ref="I16:I17"/>
    <mergeCell ref="B28:B29"/>
    <mergeCell ref="C28:F28"/>
  </mergeCells>
  <dataValidations count="5">
    <dataValidation type="list" allowBlank="1" showErrorMessage="1" sqref="B11" xr:uid="{00000000-0002-0000-0200-000000000000}">
      <formula1>Ref_DD_IPCC_GWP</formula1>
    </dataValidation>
    <dataValidation type="list" allowBlank="1" showErrorMessage="1" sqref="G18:G23 G30:G35" xr:uid="{00000000-0002-0000-0200-000001000000}">
      <formula1>Ref_DD_Numerator</formula1>
    </dataValidation>
    <dataValidation type="decimal" operator="greaterThanOrEqual" allowBlank="1" showErrorMessage="1" sqref="C18:F23 C30:F35" xr:uid="{00000000-0002-0000-0200-000002000000}">
      <formula1>0</formula1>
    </dataValidation>
    <dataValidation type="list" allowBlank="1" showErrorMessage="1" sqref="H30:H35" xr:uid="{00000000-0002-0000-0200-000003000000}">
      <formula1>Ref_DD_MasterUnits</formula1>
    </dataValidation>
    <dataValidation type="list" allowBlank="1" showErrorMessage="1" sqref="H18:H23" xr:uid="{00000000-0002-0000-0200-000004000000}">
      <formula1>Ref_DD_Fuel_Units</formula1>
    </dataValidation>
  </dataValidation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9E4C6-B644-4495-9D89-F4B4DABF04BF}">
  <dimension ref="A1:Y1000"/>
  <sheetViews>
    <sheetView zoomScale="114" zoomScaleNormal="190" workbookViewId="0">
      <selection activeCell="A40" sqref="A40"/>
    </sheetView>
  </sheetViews>
  <sheetFormatPr baseColWidth="10" defaultColWidth="14.3984375" defaultRowHeight="14"/>
  <cols>
    <col min="1" max="1" width="22.19921875" customWidth="1"/>
    <col min="2" max="2" width="17.59765625" customWidth="1"/>
    <col min="10" max="10" width="5.796875" customWidth="1"/>
    <col min="11" max="11" width="3" customWidth="1"/>
    <col min="12" max="12" width="5.796875" customWidth="1"/>
    <col min="13" max="13" width="23.59765625" customWidth="1"/>
    <col min="14" max="14" width="21" customWidth="1"/>
    <col min="15" max="15" width="9" customWidth="1"/>
    <col min="16" max="16" width="8.19921875" customWidth="1"/>
    <col min="17" max="17" width="10.3984375" customWidth="1"/>
    <col min="18" max="18" width="10.796875" customWidth="1"/>
    <col min="19" max="19" width="11.3984375" customWidth="1"/>
    <col min="20" max="21" width="11.796875" customWidth="1"/>
    <col min="22" max="22" width="13.3984375" customWidth="1"/>
    <col min="24" max="24" width="19.19921875" customWidth="1"/>
  </cols>
  <sheetData>
    <row r="1" spans="1:25" ht="17" thickBot="1">
      <c r="A1" s="97" t="s">
        <v>544</v>
      </c>
      <c r="B1" s="98" t="s">
        <v>545</v>
      </c>
      <c r="K1" s="99"/>
      <c r="M1" s="100" t="s">
        <v>546</v>
      </c>
    </row>
    <row r="2" spans="1:25" ht="16" thickBot="1">
      <c r="A2" s="97" t="s">
        <v>547</v>
      </c>
      <c r="B2" s="101" t="s">
        <v>548</v>
      </c>
      <c r="K2" s="99"/>
      <c r="M2" s="102"/>
      <c r="N2" s="102"/>
      <c r="O2" s="438" t="s">
        <v>549</v>
      </c>
      <c r="P2" s="439"/>
      <c r="Q2" s="439"/>
      <c r="R2" s="440"/>
      <c r="S2" s="438" t="s">
        <v>550</v>
      </c>
      <c r="T2" s="439"/>
      <c r="U2" s="439"/>
      <c r="V2" s="440"/>
      <c r="W2" s="102"/>
      <c r="X2" s="102"/>
    </row>
    <row r="3" spans="1:25" ht="65" thickBot="1">
      <c r="A3" s="97" t="s">
        <v>551</v>
      </c>
      <c r="B3" s="103">
        <v>2018</v>
      </c>
      <c r="K3" s="99"/>
      <c r="M3" s="104" t="s">
        <v>552</v>
      </c>
      <c r="N3" s="104" t="s">
        <v>553</v>
      </c>
      <c r="O3" s="105" t="s">
        <v>554</v>
      </c>
      <c r="P3" s="106" t="s">
        <v>86</v>
      </c>
      <c r="Q3" s="106" t="s">
        <v>555</v>
      </c>
      <c r="R3" s="107" t="s">
        <v>556</v>
      </c>
      <c r="S3" s="105" t="s">
        <v>557</v>
      </c>
      <c r="T3" s="106" t="s">
        <v>558</v>
      </c>
      <c r="U3" s="106" t="s">
        <v>559</v>
      </c>
      <c r="V3" s="107" t="s">
        <v>560</v>
      </c>
      <c r="W3" s="108" t="s">
        <v>561</v>
      </c>
      <c r="X3" s="109" t="s">
        <v>600</v>
      </c>
      <c r="Y3" s="110" t="s">
        <v>562</v>
      </c>
    </row>
    <row r="4" spans="1:25" ht="32">
      <c r="A4" s="111" t="s">
        <v>563</v>
      </c>
      <c r="B4" s="112"/>
      <c r="C4" s="112"/>
      <c r="D4" s="112"/>
      <c r="E4" s="112"/>
      <c r="K4" s="99"/>
      <c r="M4" s="113" t="s">
        <v>516</v>
      </c>
      <c r="N4" s="114">
        <v>0.1</v>
      </c>
      <c r="O4" s="115"/>
      <c r="P4" s="116"/>
      <c r="Q4" s="117">
        <f>1/9</f>
        <v>0.1111111111111111</v>
      </c>
      <c r="R4" s="118">
        <f>8/9</f>
        <v>0.88888888888888884</v>
      </c>
      <c r="S4" s="115">
        <f t="shared" ref="S4:S6" si="0">O4*$E$6</f>
        <v>0</v>
      </c>
      <c r="T4" s="116">
        <f t="shared" ref="T4:T6" si="1">P4*$E$7</f>
        <v>0</v>
      </c>
      <c r="U4" s="119">
        <f t="shared" ref="U4:U6" si="2">Q4*$E$8</f>
        <v>4.9977777777777774E-2</v>
      </c>
      <c r="V4" s="120">
        <f t="shared" ref="V4:V6" si="3">R4*$E$9</f>
        <v>0.95111111111111113</v>
      </c>
      <c r="W4" s="121">
        <f t="shared" ref="W4:W6" si="4">SUM(S4:V4)</f>
        <v>1.0010888888888889</v>
      </c>
      <c r="X4" s="122">
        <f>C15</f>
        <v>6.8400000000000002E-2</v>
      </c>
      <c r="Y4" s="123">
        <v>0.93</v>
      </c>
    </row>
    <row r="5" spans="1:25" ht="16">
      <c r="A5" s="124" t="s">
        <v>564</v>
      </c>
      <c r="B5" s="125" t="s">
        <v>565</v>
      </c>
      <c r="C5" s="125" t="s">
        <v>566</v>
      </c>
      <c r="D5" s="125" t="s">
        <v>567</v>
      </c>
      <c r="E5" s="126" t="s">
        <v>568</v>
      </c>
      <c r="K5" s="99"/>
      <c r="M5" s="113" t="s">
        <v>520</v>
      </c>
      <c r="N5" s="114">
        <v>0.5</v>
      </c>
      <c r="O5" s="127"/>
      <c r="P5" s="128"/>
      <c r="Q5" s="129">
        <v>1</v>
      </c>
      <c r="R5" s="130"/>
      <c r="S5" s="127">
        <f t="shared" si="0"/>
        <v>0</v>
      </c>
      <c r="T5" s="128">
        <f t="shared" si="1"/>
        <v>0</v>
      </c>
      <c r="U5" s="131">
        <f t="shared" si="2"/>
        <v>0.44979999999999998</v>
      </c>
      <c r="V5" s="132">
        <f t="shared" si="3"/>
        <v>0</v>
      </c>
      <c r="W5" s="133">
        <f t="shared" si="4"/>
        <v>0.44979999999999998</v>
      </c>
      <c r="X5" s="122">
        <f>G15</f>
        <v>0.34179999999999999</v>
      </c>
      <c r="Y5" s="123">
        <v>0.11</v>
      </c>
    </row>
    <row r="6" spans="1:25" ht="17" thickBot="1">
      <c r="A6" s="134" t="s">
        <v>554</v>
      </c>
      <c r="B6" s="134">
        <v>0.40479999999999999</v>
      </c>
      <c r="C6" s="134">
        <v>0.14649999999999999</v>
      </c>
      <c r="D6" s="134">
        <v>7.3700000000000002E-2</v>
      </c>
      <c r="E6" s="135">
        <v>0.625</v>
      </c>
      <c r="K6" s="99"/>
      <c r="M6" s="136" t="s">
        <v>530</v>
      </c>
      <c r="N6" s="137">
        <v>0</v>
      </c>
      <c r="O6" s="138"/>
      <c r="P6" s="139"/>
      <c r="Q6" s="139"/>
      <c r="R6" s="140">
        <v>1</v>
      </c>
      <c r="S6" s="138">
        <f t="shared" si="0"/>
        <v>0</v>
      </c>
      <c r="T6" s="139">
        <f t="shared" si="1"/>
        <v>0</v>
      </c>
      <c r="U6" s="141">
        <f t="shared" si="2"/>
        <v>0</v>
      </c>
      <c r="V6" s="142">
        <f t="shared" si="3"/>
        <v>1.07</v>
      </c>
      <c r="W6" s="143">
        <f t="shared" si="4"/>
        <v>1.07</v>
      </c>
      <c r="X6" s="144">
        <f>B15</f>
        <v>0</v>
      </c>
      <c r="Y6" s="145">
        <v>1.07</v>
      </c>
    </row>
    <row r="7" spans="1:25" ht="15">
      <c r="A7" s="134" t="s">
        <v>569</v>
      </c>
      <c r="B7" s="134">
        <v>1.0596000000000001</v>
      </c>
      <c r="C7" s="134">
        <v>0.14649999999999999</v>
      </c>
      <c r="D7" s="134">
        <v>7.3700000000000002E-2</v>
      </c>
      <c r="E7" s="135">
        <v>1.2798</v>
      </c>
      <c r="K7" s="99"/>
      <c r="M7" s="102"/>
    </row>
    <row r="8" spans="1:25" ht="15">
      <c r="A8" s="134" t="s">
        <v>570</v>
      </c>
      <c r="B8" s="134">
        <v>0.2296</v>
      </c>
      <c r="C8" s="134">
        <v>0.14649999999999999</v>
      </c>
      <c r="D8" s="134">
        <v>7.3700000000000002E-2</v>
      </c>
      <c r="E8" s="135">
        <v>0.44979999999999998</v>
      </c>
      <c r="K8" s="99"/>
      <c r="M8" s="102"/>
    </row>
    <row r="9" spans="1:25" ht="16" thickBot="1">
      <c r="A9" s="146" t="s">
        <v>571</v>
      </c>
      <c r="B9" s="147"/>
      <c r="C9" s="147"/>
      <c r="D9" s="147"/>
      <c r="E9" s="147">
        <v>1.07</v>
      </c>
      <c r="F9" s="158" t="s">
        <v>581</v>
      </c>
      <c r="K9" s="99"/>
      <c r="M9" s="441" t="s">
        <v>601</v>
      </c>
      <c r="N9" s="352"/>
    </row>
    <row r="10" spans="1:25" ht="16">
      <c r="K10" s="99"/>
      <c r="M10" s="149" t="s">
        <v>552</v>
      </c>
      <c r="N10" s="150" t="s">
        <v>530</v>
      </c>
    </row>
    <row r="11" spans="1:25" ht="17" thickBot="1">
      <c r="A11" s="111" t="s">
        <v>572</v>
      </c>
      <c r="B11" s="112"/>
      <c r="C11" s="112"/>
      <c r="D11" s="112"/>
      <c r="E11" s="112"/>
      <c r="F11" s="112"/>
      <c r="G11" s="112"/>
      <c r="H11" s="112"/>
      <c r="I11" s="112"/>
      <c r="K11" s="99"/>
      <c r="M11" s="151" t="s">
        <v>573</v>
      </c>
      <c r="N11" s="152">
        <v>1</v>
      </c>
    </row>
    <row r="12" spans="1:25" ht="32">
      <c r="A12" s="134" t="s">
        <v>574</v>
      </c>
      <c r="B12" s="134">
        <v>0</v>
      </c>
      <c r="C12" s="153">
        <v>0.1</v>
      </c>
      <c r="D12" s="153">
        <v>0.2</v>
      </c>
      <c r="E12" s="153">
        <v>0.3</v>
      </c>
      <c r="F12" s="153">
        <v>0.4</v>
      </c>
      <c r="G12" s="153">
        <v>0.5</v>
      </c>
      <c r="H12" s="153">
        <v>0.6</v>
      </c>
      <c r="I12" s="153">
        <v>0.7</v>
      </c>
      <c r="K12" s="99"/>
      <c r="M12" s="154" t="s">
        <v>575</v>
      </c>
      <c r="N12" s="155">
        <f>N11*(VLOOKUP(N10,M4:W6,11,FALSE))</f>
        <v>1.07</v>
      </c>
      <c r="O12" s="148"/>
    </row>
    <row r="13" spans="1:25" ht="33" thickBot="1">
      <c r="A13" s="134" t="s">
        <v>576</v>
      </c>
      <c r="B13" s="134">
        <v>0</v>
      </c>
      <c r="C13" s="134">
        <v>8</v>
      </c>
      <c r="D13" s="134">
        <v>16</v>
      </c>
      <c r="E13" s="134">
        <v>24</v>
      </c>
      <c r="F13" s="134">
        <v>32</v>
      </c>
      <c r="G13" s="134">
        <v>40</v>
      </c>
      <c r="H13" s="134">
        <v>48</v>
      </c>
      <c r="I13" s="134">
        <v>56</v>
      </c>
      <c r="K13" s="99"/>
      <c r="M13" s="156" t="s">
        <v>577</v>
      </c>
      <c r="N13" s="157">
        <f>N12-(N11*VLOOKUP(N10,M4:X6,12,FALSE))</f>
        <v>1.07</v>
      </c>
      <c r="O13" s="148"/>
    </row>
    <row r="14" spans="1:25" ht="25">
      <c r="A14" s="134" t="s">
        <v>578</v>
      </c>
      <c r="B14" s="134">
        <v>0</v>
      </c>
      <c r="C14" s="134">
        <v>373.6</v>
      </c>
      <c r="D14" s="134">
        <v>747.2</v>
      </c>
      <c r="E14" s="134">
        <v>1120.8</v>
      </c>
      <c r="F14" s="134">
        <v>1494.4</v>
      </c>
      <c r="G14" s="134">
        <v>1868</v>
      </c>
      <c r="H14" s="134">
        <v>2241.6</v>
      </c>
      <c r="I14" s="134">
        <v>2615.1999999999998</v>
      </c>
      <c r="K14" s="99"/>
    </row>
    <row r="15" spans="1:25" ht="25">
      <c r="A15" s="135" t="s">
        <v>579</v>
      </c>
      <c r="B15" s="135">
        <v>0</v>
      </c>
      <c r="C15" s="135">
        <v>6.8400000000000002E-2</v>
      </c>
      <c r="D15" s="135">
        <v>0.13669999999999999</v>
      </c>
      <c r="E15" s="135">
        <v>0.2051</v>
      </c>
      <c r="F15" s="135">
        <v>0.27339999999999998</v>
      </c>
      <c r="G15" s="135">
        <v>0.34179999999999999</v>
      </c>
      <c r="H15" s="135">
        <v>0.41020000000000001</v>
      </c>
      <c r="I15" s="135">
        <v>0.47849999999999998</v>
      </c>
      <c r="K15" s="99"/>
      <c r="M15" s="100"/>
    </row>
    <row r="16" spans="1:25" ht="15">
      <c r="A16" s="134" t="s">
        <v>580</v>
      </c>
      <c r="B16" s="134">
        <v>0</v>
      </c>
      <c r="C16" s="134">
        <v>3.2649999999999998E-2</v>
      </c>
      <c r="D16" s="134">
        <v>6.5299999999999997E-2</v>
      </c>
      <c r="E16" s="134">
        <v>9.7949999999999995E-2</v>
      </c>
      <c r="F16" s="134">
        <v>0.13059999999999999</v>
      </c>
      <c r="G16" s="134">
        <v>0.16339999999999999</v>
      </c>
      <c r="H16" s="134">
        <v>0.19589999999999999</v>
      </c>
      <c r="I16" s="134">
        <v>0.22850000000000001</v>
      </c>
      <c r="K16" s="99"/>
    </row>
    <row r="17" spans="1:13" ht="15">
      <c r="A17" s="134" t="s">
        <v>582</v>
      </c>
      <c r="B17" s="134">
        <v>0</v>
      </c>
      <c r="C17" s="134">
        <v>8.9499999999999996E-3</v>
      </c>
      <c r="D17" s="134">
        <v>1.7899999999999999E-2</v>
      </c>
      <c r="E17" s="134">
        <v>2.6849999999999999E-2</v>
      </c>
      <c r="F17" s="134">
        <v>3.5799999999999998E-2</v>
      </c>
      <c r="G17" s="134">
        <v>4.4749999999999998E-2</v>
      </c>
      <c r="H17" s="134">
        <v>5.3699999999999998E-2</v>
      </c>
      <c r="I17" s="134">
        <v>6.2649999999999997E-2</v>
      </c>
      <c r="K17" s="99"/>
      <c r="M17" s="102"/>
    </row>
    <row r="18" spans="1:13" ht="15">
      <c r="A18" s="134" t="s">
        <v>583</v>
      </c>
      <c r="B18" s="134">
        <v>0</v>
      </c>
      <c r="C18" s="134">
        <v>8.8400000000000006E-2</v>
      </c>
      <c r="D18" s="134">
        <v>1.7600000000000001E-2</v>
      </c>
      <c r="E18" s="134">
        <v>2.6499999999999999E-2</v>
      </c>
      <c r="F18" s="134">
        <v>3.5400000000000001E-2</v>
      </c>
      <c r="G18" s="134">
        <v>4.4200000000000003E-2</v>
      </c>
      <c r="H18" s="134">
        <v>5.3100000000000001E-2</v>
      </c>
      <c r="I18" s="134">
        <v>6.1899999999999997E-2</v>
      </c>
      <c r="K18" s="99"/>
      <c r="M18" s="102"/>
    </row>
    <row r="19" spans="1:13" ht="15">
      <c r="K19" s="99"/>
      <c r="M19" s="102"/>
    </row>
    <row r="20" spans="1:13" ht="15">
      <c r="K20" s="99"/>
    </row>
    <row r="21" spans="1:13" ht="15">
      <c r="A21" s="97" t="s">
        <v>602</v>
      </c>
      <c r="K21" s="99"/>
    </row>
    <row r="22" spans="1:13" ht="15">
      <c r="A22" s="97" t="s">
        <v>584</v>
      </c>
      <c r="B22" s="159">
        <v>637</v>
      </c>
      <c r="C22" s="160" t="s">
        <v>585</v>
      </c>
      <c r="D22" s="101" t="s">
        <v>586</v>
      </c>
      <c r="K22" s="99"/>
      <c r="M22" s="102"/>
    </row>
    <row r="23" spans="1:13" ht="15">
      <c r="B23" s="98" t="s">
        <v>587</v>
      </c>
      <c r="C23" s="101" t="s">
        <v>548</v>
      </c>
      <c r="K23" s="99"/>
      <c r="M23" s="102"/>
    </row>
    <row r="24" spans="1:13" ht="15">
      <c r="B24" s="98" t="s">
        <v>589</v>
      </c>
      <c r="C24" s="101" t="s">
        <v>590</v>
      </c>
      <c r="K24" s="99"/>
      <c r="M24" s="102"/>
    </row>
    <row r="25" spans="1:13" ht="15">
      <c r="B25" s="148" t="s">
        <v>592</v>
      </c>
      <c r="K25" s="99"/>
      <c r="M25" s="102"/>
    </row>
    <row r="26" spans="1:13" ht="15">
      <c r="A26" s="97" t="s">
        <v>594</v>
      </c>
      <c r="B26" s="161">
        <f>5.75*(1/0.003412)*637*(1/1000000)</f>
        <v>1.0734906213364594</v>
      </c>
      <c r="C26" s="98" t="s">
        <v>595</v>
      </c>
      <c r="K26" s="99"/>
    </row>
    <row r="27" spans="1:13" ht="15">
      <c r="K27" s="99"/>
      <c r="M27" s="102"/>
    </row>
    <row r="28" spans="1:13" ht="15">
      <c r="K28" s="99"/>
      <c r="M28" s="102"/>
    </row>
    <row r="29" spans="1:13" ht="15">
      <c r="A29" s="97" t="s">
        <v>603</v>
      </c>
      <c r="K29" s="99"/>
      <c r="M29" s="102"/>
    </row>
    <row r="30" spans="1:13" ht="15">
      <c r="A30" s="98" t="s">
        <v>588</v>
      </c>
      <c r="K30" s="99"/>
      <c r="M30" s="102"/>
    </row>
    <row r="31" spans="1:13" ht="15">
      <c r="A31" s="98" t="s">
        <v>591</v>
      </c>
      <c r="K31" s="99"/>
      <c r="M31" s="102"/>
    </row>
    <row r="32" spans="1:13" ht="15">
      <c r="A32" s="98" t="s">
        <v>593</v>
      </c>
      <c r="K32" s="99"/>
      <c r="M32" s="102"/>
    </row>
    <row r="33" spans="1:13" ht="15">
      <c r="A33" s="98" t="s">
        <v>596</v>
      </c>
      <c r="K33" s="99"/>
      <c r="M33" s="102"/>
    </row>
    <row r="34" spans="1:13" ht="15">
      <c r="A34" s="98" t="s">
        <v>597</v>
      </c>
      <c r="K34" s="99"/>
      <c r="M34" s="102"/>
    </row>
    <row r="35" spans="1:13" ht="15">
      <c r="A35" s="98" t="s">
        <v>598</v>
      </c>
      <c r="K35" s="99"/>
      <c r="M35" s="102"/>
    </row>
    <row r="36" spans="1:13" ht="15">
      <c r="A36" s="98" t="s">
        <v>599</v>
      </c>
      <c r="K36" s="99"/>
      <c r="M36" s="102"/>
    </row>
    <row r="37" spans="1:13" ht="15">
      <c r="K37" s="99"/>
      <c r="M37" s="102"/>
    </row>
    <row r="38" spans="1:13" ht="15">
      <c r="A38" s="98">
        <f>(1/5.75)*(0.003412)*(1/637)*(1000000)</f>
        <v>0.93154050918026077</v>
      </c>
      <c r="K38" s="99"/>
      <c r="M38" s="102"/>
    </row>
    <row r="39" spans="1:13" ht="15">
      <c r="K39" s="99"/>
      <c r="M39" s="102"/>
    </row>
    <row r="40" spans="1:13" ht="15">
      <c r="A40" s="93" t="s">
        <v>640</v>
      </c>
      <c r="K40" s="99"/>
      <c r="M40" s="102"/>
    </row>
    <row r="41" spans="1:13" ht="15">
      <c r="A41" s="93" t="s">
        <v>641</v>
      </c>
      <c r="K41" s="99"/>
      <c r="M41" s="102"/>
    </row>
    <row r="42" spans="1:13" ht="15">
      <c r="K42" s="99"/>
      <c r="M42" s="102"/>
    </row>
    <row r="43" spans="1:13" ht="15">
      <c r="K43" s="99"/>
      <c r="M43" s="102"/>
    </row>
    <row r="44" spans="1:13" ht="15">
      <c r="K44" s="99"/>
      <c r="M44" s="102"/>
    </row>
    <row r="45" spans="1:13" ht="15">
      <c r="K45" s="99"/>
      <c r="M45" s="102"/>
    </row>
    <row r="46" spans="1:13" ht="15">
      <c r="K46" s="99"/>
      <c r="M46" s="102"/>
    </row>
    <row r="47" spans="1:13" ht="15">
      <c r="K47" s="99"/>
      <c r="M47" s="102"/>
    </row>
    <row r="48" spans="1:13" ht="15">
      <c r="K48" s="99"/>
      <c r="M48" s="102"/>
    </row>
    <row r="49" spans="11:13" ht="15">
      <c r="K49" s="99"/>
      <c r="M49" s="102"/>
    </row>
    <row r="50" spans="11:13" ht="15">
      <c r="K50" s="99"/>
      <c r="M50" s="102"/>
    </row>
    <row r="51" spans="11:13" ht="15">
      <c r="K51" s="99"/>
      <c r="M51" s="102"/>
    </row>
    <row r="52" spans="11:13" ht="15">
      <c r="K52" s="99"/>
      <c r="M52" s="102"/>
    </row>
    <row r="53" spans="11:13" ht="15">
      <c r="K53" s="99"/>
      <c r="M53" s="102"/>
    </row>
    <row r="54" spans="11:13" ht="15">
      <c r="K54" s="99"/>
      <c r="M54" s="102"/>
    </row>
    <row r="55" spans="11:13" ht="15">
      <c r="K55" s="99"/>
      <c r="M55" s="102"/>
    </row>
    <row r="56" spans="11:13" ht="15">
      <c r="K56" s="99"/>
      <c r="M56" s="102"/>
    </row>
    <row r="57" spans="11:13" ht="15">
      <c r="K57" s="99"/>
      <c r="M57" s="102"/>
    </row>
    <row r="58" spans="11:13" ht="15">
      <c r="K58" s="99"/>
      <c r="M58" s="102"/>
    </row>
    <row r="59" spans="11:13" ht="15">
      <c r="K59" s="99"/>
      <c r="M59" s="102"/>
    </row>
    <row r="60" spans="11:13" ht="15">
      <c r="K60" s="99"/>
      <c r="M60" s="102"/>
    </row>
    <row r="61" spans="11:13" ht="15">
      <c r="K61" s="99"/>
      <c r="M61" s="102"/>
    </row>
    <row r="62" spans="11:13" ht="15">
      <c r="K62" s="99"/>
      <c r="M62" s="102"/>
    </row>
    <row r="63" spans="11:13" ht="15">
      <c r="K63" s="99"/>
      <c r="M63" s="102"/>
    </row>
    <row r="64" spans="11:13" ht="15">
      <c r="K64" s="99"/>
      <c r="M64" s="102"/>
    </row>
    <row r="65" spans="11:13" ht="15">
      <c r="K65" s="99"/>
      <c r="M65" s="102"/>
    </row>
    <row r="66" spans="11:13" ht="15">
      <c r="K66" s="99"/>
      <c r="M66" s="102"/>
    </row>
    <row r="67" spans="11:13" ht="15">
      <c r="K67" s="99"/>
      <c r="M67" s="102"/>
    </row>
    <row r="68" spans="11:13" ht="15">
      <c r="K68" s="99"/>
      <c r="M68" s="102"/>
    </row>
    <row r="69" spans="11:13" ht="15">
      <c r="K69" s="99"/>
      <c r="M69" s="102"/>
    </row>
    <row r="70" spans="11:13" ht="15">
      <c r="K70" s="99"/>
      <c r="M70" s="102"/>
    </row>
    <row r="71" spans="11:13" ht="15">
      <c r="K71" s="99"/>
      <c r="M71" s="102"/>
    </row>
    <row r="72" spans="11:13" ht="15">
      <c r="K72" s="99"/>
      <c r="M72" s="102"/>
    </row>
    <row r="73" spans="11:13" ht="15">
      <c r="K73" s="99"/>
      <c r="M73" s="102"/>
    </row>
    <row r="74" spans="11:13" ht="15">
      <c r="K74" s="99"/>
      <c r="M74" s="102"/>
    </row>
    <row r="75" spans="11:13" ht="15">
      <c r="K75" s="99"/>
      <c r="M75" s="102"/>
    </row>
    <row r="76" spans="11:13" ht="15">
      <c r="K76" s="99"/>
      <c r="M76" s="102"/>
    </row>
    <row r="77" spans="11:13" ht="15">
      <c r="K77" s="99"/>
      <c r="M77" s="102"/>
    </row>
    <row r="78" spans="11:13" ht="15">
      <c r="K78" s="99"/>
      <c r="M78" s="102"/>
    </row>
    <row r="79" spans="11:13" ht="15">
      <c r="K79" s="99"/>
      <c r="M79" s="102"/>
    </row>
    <row r="80" spans="11:13" ht="15">
      <c r="K80" s="99"/>
      <c r="M80" s="102"/>
    </row>
    <row r="81" spans="11:13" ht="15">
      <c r="K81" s="99"/>
      <c r="M81" s="102"/>
    </row>
    <row r="82" spans="11:13" ht="15">
      <c r="K82" s="99"/>
      <c r="M82" s="102"/>
    </row>
    <row r="83" spans="11:13" ht="15">
      <c r="K83" s="99"/>
      <c r="M83" s="102"/>
    </row>
    <row r="84" spans="11:13" ht="15">
      <c r="K84" s="99"/>
      <c r="M84" s="102"/>
    </row>
    <row r="85" spans="11:13" ht="15">
      <c r="K85" s="99"/>
      <c r="M85" s="102"/>
    </row>
    <row r="86" spans="11:13" ht="15">
      <c r="K86" s="99"/>
      <c r="M86" s="102"/>
    </row>
    <row r="87" spans="11:13" ht="15">
      <c r="K87" s="99"/>
      <c r="M87" s="102"/>
    </row>
    <row r="88" spans="11:13" ht="15">
      <c r="K88" s="99"/>
      <c r="M88" s="102"/>
    </row>
    <row r="89" spans="11:13" ht="15">
      <c r="K89" s="99"/>
      <c r="M89" s="102"/>
    </row>
    <row r="90" spans="11:13" ht="15">
      <c r="K90" s="99"/>
      <c r="M90" s="102"/>
    </row>
    <row r="91" spans="11:13" ht="15">
      <c r="K91" s="99"/>
      <c r="M91" s="102"/>
    </row>
    <row r="92" spans="11:13" ht="15">
      <c r="K92" s="99"/>
      <c r="M92" s="102"/>
    </row>
    <row r="93" spans="11:13" ht="15">
      <c r="K93" s="99"/>
      <c r="M93" s="102"/>
    </row>
    <row r="94" spans="11:13" ht="15">
      <c r="K94" s="99"/>
      <c r="M94" s="102"/>
    </row>
    <row r="95" spans="11:13" ht="15">
      <c r="K95" s="99"/>
      <c r="M95" s="102"/>
    </row>
    <row r="96" spans="11:13" ht="15">
      <c r="K96" s="99"/>
      <c r="M96" s="102"/>
    </row>
    <row r="97" spans="11:13" ht="15">
      <c r="K97" s="99"/>
      <c r="M97" s="102"/>
    </row>
    <row r="98" spans="11:13" ht="15">
      <c r="K98" s="99"/>
      <c r="M98" s="102"/>
    </row>
    <row r="99" spans="11:13" ht="15">
      <c r="K99" s="99"/>
      <c r="M99" s="102"/>
    </row>
    <row r="100" spans="11:13" ht="15">
      <c r="K100" s="99"/>
      <c r="M100" s="102"/>
    </row>
    <row r="101" spans="11:13" ht="15">
      <c r="K101" s="99"/>
      <c r="M101" s="102"/>
    </row>
    <row r="102" spans="11:13" ht="15">
      <c r="K102" s="99"/>
      <c r="M102" s="102"/>
    </row>
    <row r="103" spans="11:13" ht="15">
      <c r="K103" s="99"/>
      <c r="M103" s="102"/>
    </row>
    <row r="104" spans="11:13" ht="15">
      <c r="K104" s="99"/>
      <c r="M104" s="102"/>
    </row>
    <row r="105" spans="11:13" ht="15">
      <c r="K105" s="99"/>
      <c r="M105" s="102"/>
    </row>
    <row r="106" spans="11:13" ht="15">
      <c r="K106" s="99"/>
      <c r="M106" s="102"/>
    </row>
    <row r="107" spans="11:13" ht="15">
      <c r="K107" s="99"/>
      <c r="M107" s="102"/>
    </row>
    <row r="108" spans="11:13" ht="15">
      <c r="K108" s="99"/>
      <c r="M108" s="102"/>
    </row>
    <row r="109" spans="11:13" ht="15">
      <c r="K109" s="99"/>
      <c r="M109" s="102"/>
    </row>
    <row r="110" spans="11:13" ht="15">
      <c r="K110" s="99"/>
      <c r="M110" s="102"/>
    </row>
    <row r="111" spans="11:13" ht="15">
      <c r="K111" s="99"/>
      <c r="M111" s="102"/>
    </row>
    <row r="112" spans="11:13" ht="15">
      <c r="K112" s="99"/>
      <c r="M112" s="102"/>
    </row>
    <row r="113" spans="11:13" ht="15">
      <c r="K113" s="99"/>
      <c r="M113" s="102"/>
    </row>
    <row r="114" spans="11:13" ht="15">
      <c r="K114" s="99"/>
      <c r="M114" s="102"/>
    </row>
    <row r="115" spans="11:13" ht="15">
      <c r="K115" s="99"/>
      <c r="M115" s="102"/>
    </row>
    <row r="116" spans="11:13" ht="15">
      <c r="K116" s="99"/>
      <c r="M116" s="102"/>
    </row>
    <row r="117" spans="11:13" ht="15">
      <c r="K117" s="99"/>
      <c r="M117" s="102"/>
    </row>
    <row r="118" spans="11:13" ht="15">
      <c r="K118" s="99"/>
      <c r="M118" s="102"/>
    </row>
    <row r="119" spans="11:13" ht="15">
      <c r="K119" s="99"/>
      <c r="M119" s="102"/>
    </row>
    <row r="120" spans="11:13" ht="15">
      <c r="K120" s="99"/>
      <c r="M120" s="102"/>
    </row>
    <row r="121" spans="11:13" ht="15">
      <c r="K121" s="99"/>
      <c r="M121" s="102"/>
    </row>
    <row r="122" spans="11:13" ht="15">
      <c r="K122" s="99"/>
      <c r="M122" s="102"/>
    </row>
    <row r="123" spans="11:13" ht="15">
      <c r="K123" s="99"/>
      <c r="M123" s="102"/>
    </row>
    <row r="124" spans="11:13" ht="15">
      <c r="K124" s="99"/>
      <c r="M124" s="102"/>
    </row>
    <row r="125" spans="11:13" ht="15">
      <c r="K125" s="99"/>
      <c r="M125" s="102"/>
    </row>
    <row r="126" spans="11:13" ht="15">
      <c r="K126" s="99"/>
      <c r="M126" s="102"/>
    </row>
    <row r="127" spans="11:13" ht="15">
      <c r="K127" s="99"/>
      <c r="M127" s="102"/>
    </row>
    <row r="128" spans="11:13" ht="15">
      <c r="K128" s="99"/>
      <c r="M128" s="102"/>
    </row>
    <row r="129" spans="11:13" ht="15">
      <c r="K129" s="99"/>
      <c r="M129" s="102"/>
    </row>
    <row r="130" spans="11:13" ht="15">
      <c r="K130" s="99"/>
      <c r="M130" s="102"/>
    </row>
    <row r="131" spans="11:13" ht="15">
      <c r="K131" s="99"/>
      <c r="M131" s="102"/>
    </row>
    <row r="132" spans="11:13" ht="15">
      <c r="K132" s="99"/>
      <c r="M132" s="102"/>
    </row>
    <row r="133" spans="11:13" ht="15">
      <c r="K133" s="99"/>
      <c r="M133" s="102"/>
    </row>
    <row r="134" spans="11:13" ht="15">
      <c r="K134" s="99"/>
      <c r="M134" s="102"/>
    </row>
    <row r="135" spans="11:13" ht="15">
      <c r="K135" s="99"/>
      <c r="M135" s="102"/>
    </row>
    <row r="136" spans="11:13" ht="15">
      <c r="K136" s="99"/>
      <c r="M136" s="102"/>
    </row>
    <row r="137" spans="11:13" ht="15">
      <c r="K137" s="99"/>
      <c r="M137" s="102"/>
    </row>
    <row r="138" spans="11:13" ht="15">
      <c r="K138" s="99"/>
      <c r="M138" s="102"/>
    </row>
    <row r="139" spans="11:13" ht="15">
      <c r="K139" s="99"/>
      <c r="M139" s="102"/>
    </row>
    <row r="140" spans="11:13" ht="15">
      <c r="K140" s="99"/>
      <c r="M140" s="102"/>
    </row>
    <row r="141" spans="11:13" ht="15">
      <c r="K141" s="99"/>
      <c r="M141" s="102"/>
    </row>
    <row r="142" spans="11:13" ht="15">
      <c r="K142" s="99"/>
      <c r="M142" s="102"/>
    </row>
    <row r="143" spans="11:13" ht="15">
      <c r="K143" s="99"/>
      <c r="M143" s="102"/>
    </row>
    <row r="144" spans="11:13" ht="15">
      <c r="K144" s="99"/>
      <c r="M144" s="102"/>
    </row>
    <row r="145" spans="11:13" ht="15">
      <c r="K145" s="99"/>
      <c r="M145" s="102"/>
    </row>
    <row r="146" spans="11:13" ht="15">
      <c r="K146" s="99"/>
      <c r="M146" s="102"/>
    </row>
    <row r="147" spans="11:13" ht="15">
      <c r="K147" s="99"/>
      <c r="M147" s="102"/>
    </row>
    <row r="148" spans="11:13" ht="15">
      <c r="K148" s="99"/>
      <c r="M148" s="102"/>
    </row>
    <row r="149" spans="11:13" ht="15">
      <c r="K149" s="99"/>
      <c r="M149" s="102"/>
    </row>
    <row r="150" spans="11:13" ht="15">
      <c r="K150" s="99"/>
      <c r="M150" s="102"/>
    </row>
    <row r="151" spans="11:13" ht="15">
      <c r="K151" s="99"/>
      <c r="M151" s="102"/>
    </row>
    <row r="152" spans="11:13" ht="15">
      <c r="K152" s="99"/>
      <c r="M152" s="102"/>
    </row>
    <row r="153" spans="11:13" ht="15">
      <c r="K153" s="99"/>
      <c r="M153" s="102"/>
    </row>
    <row r="154" spans="11:13" ht="15">
      <c r="K154" s="99"/>
      <c r="M154" s="102"/>
    </row>
    <row r="155" spans="11:13" ht="15">
      <c r="K155" s="99"/>
      <c r="M155" s="102"/>
    </row>
    <row r="156" spans="11:13" ht="15">
      <c r="K156" s="99"/>
      <c r="M156" s="102"/>
    </row>
    <row r="157" spans="11:13" ht="15">
      <c r="K157" s="99"/>
      <c r="M157" s="102"/>
    </row>
    <row r="158" spans="11:13" ht="15">
      <c r="K158" s="99"/>
      <c r="M158" s="102"/>
    </row>
    <row r="159" spans="11:13" ht="15">
      <c r="K159" s="99"/>
      <c r="M159" s="102"/>
    </row>
    <row r="160" spans="11:13" ht="15">
      <c r="K160" s="99"/>
      <c r="M160" s="102"/>
    </row>
    <row r="161" spans="11:13" ht="15">
      <c r="K161" s="99"/>
      <c r="M161" s="102"/>
    </row>
    <row r="162" spans="11:13" ht="15">
      <c r="K162" s="99"/>
      <c r="M162" s="102"/>
    </row>
    <row r="163" spans="11:13" ht="15">
      <c r="K163" s="99"/>
      <c r="M163" s="102"/>
    </row>
    <row r="164" spans="11:13" ht="15">
      <c r="K164" s="99"/>
      <c r="M164" s="102"/>
    </row>
    <row r="165" spans="11:13" ht="15">
      <c r="K165" s="99"/>
      <c r="M165" s="102"/>
    </row>
    <row r="166" spans="11:13" ht="15">
      <c r="K166" s="99"/>
      <c r="M166" s="102"/>
    </row>
    <row r="167" spans="11:13" ht="15">
      <c r="K167" s="99"/>
      <c r="M167" s="102"/>
    </row>
    <row r="168" spans="11:13" ht="15">
      <c r="K168" s="99"/>
      <c r="M168" s="102"/>
    </row>
    <row r="169" spans="11:13" ht="15">
      <c r="K169" s="99"/>
      <c r="M169" s="102"/>
    </row>
    <row r="170" spans="11:13" ht="15">
      <c r="K170" s="99"/>
      <c r="M170" s="102"/>
    </row>
    <row r="171" spans="11:13" ht="15">
      <c r="K171" s="99"/>
      <c r="M171" s="102"/>
    </row>
    <row r="172" spans="11:13" ht="15">
      <c r="K172" s="99"/>
      <c r="M172" s="102"/>
    </row>
    <row r="173" spans="11:13" ht="15">
      <c r="K173" s="99"/>
      <c r="M173" s="102"/>
    </row>
    <row r="174" spans="11:13" ht="15">
      <c r="K174" s="99"/>
      <c r="M174" s="102"/>
    </row>
    <row r="175" spans="11:13" ht="15">
      <c r="K175" s="99"/>
      <c r="M175" s="102"/>
    </row>
    <row r="176" spans="11:13" ht="15">
      <c r="K176" s="99"/>
      <c r="M176" s="102"/>
    </row>
    <row r="177" spans="11:13" ht="15">
      <c r="K177" s="99"/>
      <c r="M177" s="102"/>
    </row>
    <row r="178" spans="11:13" ht="15">
      <c r="K178" s="99"/>
      <c r="M178" s="102"/>
    </row>
    <row r="179" spans="11:13" ht="15">
      <c r="K179" s="99"/>
      <c r="M179" s="102"/>
    </row>
    <row r="180" spans="11:13" ht="15">
      <c r="K180" s="99"/>
      <c r="M180" s="102"/>
    </row>
    <row r="181" spans="11:13" ht="15">
      <c r="K181" s="99"/>
      <c r="M181" s="102"/>
    </row>
    <row r="182" spans="11:13" ht="15">
      <c r="K182" s="99"/>
      <c r="M182" s="102"/>
    </row>
    <row r="183" spans="11:13" ht="15">
      <c r="K183" s="99"/>
      <c r="M183" s="102"/>
    </row>
    <row r="184" spans="11:13" ht="15">
      <c r="K184" s="99"/>
      <c r="M184" s="102"/>
    </row>
    <row r="185" spans="11:13" ht="15">
      <c r="K185" s="99"/>
      <c r="M185" s="102"/>
    </row>
    <row r="186" spans="11:13" ht="15">
      <c r="K186" s="99"/>
      <c r="M186" s="102"/>
    </row>
    <row r="187" spans="11:13" ht="15">
      <c r="K187" s="99"/>
      <c r="M187" s="102"/>
    </row>
    <row r="188" spans="11:13" ht="15">
      <c r="K188" s="99"/>
      <c r="M188" s="102"/>
    </row>
    <row r="189" spans="11:13" ht="15">
      <c r="K189" s="99"/>
      <c r="M189" s="102"/>
    </row>
    <row r="190" spans="11:13" ht="15">
      <c r="K190" s="99"/>
      <c r="M190" s="102"/>
    </row>
    <row r="191" spans="11:13" ht="15">
      <c r="K191" s="99"/>
      <c r="M191" s="102"/>
    </row>
    <row r="192" spans="11:13" ht="15">
      <c r="K192" s="99"/>
      <c r="M192" s="102"/>
    </row>
    <row r="193" spans="11:13" ht="15">
      <c r="K193" s="99"/>
      <c r="M193" s="102"/>
    </row>
    <row r="194" spans="11:13" ht="15">
      <c r="K194" s="99"/>
      <c r="M194" s="102"/>
    </row>
    <row r="195" spans="11:13" ht="15">
      <c r="K195" s="99"/>
      <c r="M195" s="102"/>
    </row>
    <row r="196" spans="11:13" ht="15">
      <c r="K196" s="99"/>
      <c r="M196" s="102"/>
    </row>
    <row r="197" spans="11:13" ht="15">
      <c r="K197" s="99"/>
      <c r="M197" s="102"/>
    </row>
    <row r="198" spans="11:13" ht="15">
      <c r="K198" s="99"/>
      <c r="M198" s="102"/>
    </row>
    <row r="199" spans="11:13" ht="15">
      <c r="K199" s="99"/>
      <c r="M199" s="102"/>
    </row>
    <row r="200" spans="11:13" ht="15">
      <c r="K200" s="99"/>
      <c r="M200" s="102"/>
    </row>
    <row r="201" spans="11:13" ht="15">
      <c r="K201" s="99"/>
      <c r="M201" s="102"/>
    </row>
    <row r="202" spans="11:13" ht="15">
      <c r="K202" s="99"/>
      <c r="M202" s="102"/>
    </row>
    <row r="203" spans="11:13" ht="15">
      <c r="K203" s="99"/>
      <c r="M203" s="102"/>
    </row>
    <row r="204" spans="11:13" ht="15">
      <c r="K204" s="99"/>
      <c r="M204" s="102"/>
    </row>
    <row r="205" spans="11:13" ht="15">
      <c r="K205" s="99"/>
      <c r="M205" s="102"/>
    </row>
    <row r="206" spans="11:13" ht="15">
      <c r="K206" s="99"/>
      <c r="M206" s="102"/>
    </row>
    <row r="207" spans="11:13" ht="15">
      <c r="K207" s="99"/>
      <c r="M207" s="102"/>
    </row>
    <row r="208" spans="11:13" ht="15">
      <c r="K208" s="99"/>
      <c r="M208" s="102"/>
    </row>
    <row r="209" spans="11:13" ht="15">
      <c r="K209" s="99"/>
      <c r="M209" s="102"/>
    </row>
    <row r="210" spans="11:13" ht="15">
      <c r="K210" s="99"/>
      <c r="M210" s="102"/>
    </row>
    <row r="211" spans="11:13" ht="15">
      <c r="K211" s="99"/>
      <c r="M211" s="102"/>
    </row>
    <row r="212" spans="11:13" ht="15">
      <c r="K212" s="99"/>
      <c r="M212" s="102"/>
    </row>
    <row r="213" spans="11:13" ht="15">
      <c r="K213" s="99"/>
      <c r="M213" s="102"/>
    </row>
    <row r="214" spans="11:13" ht="15">
      <c r="K214" s="99"/>
      <c r="M214" s="102"/>
    </row>
    <row r="215" spans="11:13" ht="15">
      <c r="K215" s="99"/>
      <c r="M215" s="102"/>
    </row>
    <row r="216" spans="11:13" ht="15">
      <c r="K216" s="99"/>
      <c r="M216" s="102"/>
    </row>
    <row r="217" spans="11:13" ht="15">
      <c r="K217" s="99"/>
      <c r="M217" s="102"/>
    </row>
    <row r="218" spans="11:13" ht="15">
      <c r="K218" s="99"/>
      <c r="M218" s="102"/>
    </row>
    <row r="219" spans="11:13" ht="15">
      <c r="K219" s="99"/>
      <c r="M219" s="102"/>
    </row>
    <row r="220" spans="11:13" ht="15">
      <c r="K220" s="99"/>
      <c r="M220" s="102"/>
    </row>
    <row r="221" spans="11:13" ht="15">
      <c r="K221" s="99"/>
      <c r="M221" s="102"/>
    </row>
    <row r="222" spans="11:13" ht="15">
      <c r="K222" s="99"/>
      <c r="M222" s="102"/>
    </row>
    <row r="223" spans="11:13" ht="15">
      <c r="K223" s="99"/>
      <c r="M223" s="102"/>
    </row>
    <row r="224" spans="11:13" ht="15">
      <c r="K224" s="99"/>
      <c r="M224" s="102"/>
    </row>
    <row r="225" spans="11:13" ht="15">
      <c r="K225" s="99"/>
      <c r="M225" s="102"/>
    </row>
    <row r="226" spans="11:13" ht="15">
      <c r="K226" s="99"/>
      <c r="M226" s="102"/>
    </row>
    <row r="227" spans="11:13" ht="15">
      <c r="K227" s="99"/>
      <c r="M227" s="102"/>
    </row>
    <row r="228" spans="11:13" ht="15">
      <c r="K228" s="99"/>
      <c r="M228" s="102"/>
    </row>
    <row r="229" spans="11:13" ht="15">
      <c r="K229" s="99"/>
      <c r="M229" s="102"/>
    </row>
    <row r="230" spans="11:13" ht="15">
      <c r="K230" s="99"/>
      <c r="M230" s="102"/>
    </row>
    <row r="231" spans="11:13" ht="15">
      <c r="K231" s="99"/>
      <c r="M231" s="102"/>
    </row>
    <row r="232" spans="11:13" ht="15">
      <c r="K232" s="99"/>
      <c r="M232" s="102"/>
    </row>
    <row r="233" spans="11:13" ht="15">
      <c r="K233" s="99"/>
      <c r="M233" s="102"/>
    </row>
    <row r="234" spans="11:13" ht="15">
      <c r="K234" s="99"/>
      <c r="M234" s="102"/>
    </row>
    <row r="235" spans="11:13" ht="15">
      <c r="K235" s="99"/>
      <c r="M235" s="102"/>
    </row>
    <row r="236" spans="11:13" ht="15">
      <c r="K236" s="99"/>
      <c r="M236" s="102"/>
    </row>
    <row r="237" spans="11:13" ht="15">
      <c r="K237" s="99"/>
      <c r="M237" s="102"/>
    </row>
    <row r="238" spans="11:13" ht="15">
      <c r="K238" s="99"/>
      <c r="M238" s="102"/>
    </row>
    <row r="239" spans="11:13" ht="15">
      <c r="K239" s="99"/>
      <c r="M239" s="102"/>
    </row>
    <row r="240" spans="11:13" ht="15">
      <c r="K240" s="99"/>
      <c r="M240" s="102"/>
    </row>
    <row r="241" spans="11:13" ht="15">
      <c r="K241" s="99"/>
      <c r="M241" s="102"/>
    </row>
    <row r="242" spans="11:13" ht="15">
      <c r="K242" s="99"/>
      <c r="M242" s="102"/>
    </row>
    <row r="243" spans="11:13" ht="15">
      <c r="K243" s="99"/>
      <c r="M243" s="102"/>
    </row>
    <row r="244" spans="11:13" ht="15">
      <c r="K244" s="99"/>
      <c r="M244" s="102"/>
    </row>
    <row r="245" spans="11:13" ht="15">
      <c r="K245" s="99"/>
      <c r="M245" s="102"/>
    </row>
    <row r="246" spans="11:13" ht="15">
      <c r="K246" s="99"/>
      <c r="M246" s="102"/>
    </row>
    <row r="247" spans="11:13" ht="15">
      <c r="K247" s="99"/>
      <c r="M247" s="102"/>
    </row>
    <row r="248" spans="11:13" ht="15">
      <c r="K248" s="99"/>
      <c r="M248" s="102"/>
    </row>
    <row r="249" spans="11:13" ht="15">
      <c r="K249" s="99"/>
      <c r="M249" s="102"/>
    </row>
    <row r="250" spans="11:13" ht="15">
      <c r="K250" s="99"/>
      <c r="M250" s="102"/>
    </row>
    <row r="251" spans="11:13" ht="15">
      <c r="K251" s="99"/>
      <c r="M251" s="102"/>
    </row>
    <row r="252" spans="11:13" ht="15">
      <c r="K252" s="99"/>
      <c r="M252" s="102"/>
    </row>
    <row r="253" spans="11:13" ht="15">
      <c r="K253" s="99"/>
      <c r="M253" s="102"/>
    </row>
    <row r="254" spans="11:13" ht="15">
      <c r="K254" s="99"/>
      <c r="M254" s="102"/>
    </row>
    <row r="255" spans="11:13" ht="15">
      <c r="K255" s="99"/>
      <c r="M255" s="102"/>
    </row>
    <row r="256" spans="11:13" ht="15">
      <c r="K256" s="99"/>
      <c r="M256" s="102"/>
    </row>
    <row r="257" spans="11:13" ht="15">
      <c r="K257" s="99"/>
      <c r="M257" s="102"/>
    </row>
    <row r="258" spans="11:13" ht="15">
      <c r="K258" s="99"/>
      <c r="M258" s="102"/>
    </row>
    <row r="259" spans="11:13" ht="15">
      <c r="K259" s="99"/>
      <c r="M259" s="102"/>
    </row>
    <row r="260" spans="11:13" ht="15">
      <c r="K260" s="99"/>
      <c r="M260" s="102"/>
    </row>
    <row r="261" spans="11:13" ht="15">
      <c r="K261" s="99"/>
      <c r="M261" s="102"/>
    </row>
    <row r="262" spans="11:13" ht="15">
      <c r="K262" s="99"/>
      <c r="M262" s="102"/>
    </row>
    <row r="263" spans="11:13" ht="15">
      <c r="K263" s="99"/>
      <c r="M263" s="102"/>
    </row>
    <row r="264" spans="11:13" ht="15">
      <c r="K264" s="99"/>
      <c r="M264" s="102"/>
    </row>
    <row r="265" spans="11:13" ht="15">
      <c r="K265" s="99"/>
      <c r="M265" s="102"/>
    </row>
    <row r="266" spans="11:13" ht="15">
      <c r="K266" s="99"/>
      <c r="M266" s="102"/>
    </row>
    <row r="267" spans="11:13" ht="15">
      <c r="K267" s="99"/>
      <c r="M267" s="102"/>
    </row>
    <row r="268" spans="11:13" ht="15">
      <c r="K268" s="99"/>
      <c r="M268" s="102"/>
    </row>
    <row r="269" spans="11:13" ht="15">
      <c r="K269" s="99"/>
      <c r="M269" s="102"/>
    </row>
    <row r="270" spans="11:13" ht="15">
      <c r="K270" s="99"/>
      <c r="M270" s="102"/>
    </row>
    <row r="271" spans="11:13" ht="15">
      <c r="K271" s="99"/>
      <c r="M271" s="102"/>
    </row>
    <row r="272" spans="11:13" ht="15">
      <c r="K272" s="99"/>
      <c r="M272" s="102"/>
    </row>
    <row r="273" spans="11:13" ht="15">
      <c r="K273" s="99"/>
      <c r="M273" s="102"/>
    </row>
    <row r="274" spans="11:13" ht="15">
      <c r="K274" s="99"/>
      <c r="M274" s="102"/>
    </row>
    <row r="275" spans="11:13" ht="15">
      <c r="K275" s="99"/>
      <c r="M275" s="102"/>
    </row>
    <row r="276" spans="11:13" ht="15">
      <c r="K276" s="99"/>
      <c r="M276" s="102"/>
    </row>
    <row r="277" spans="11:13" ht="15">
      <c r="K277" s="99"/>
      <c r="M277" s="102"/>
    </row>
    <row r="278" spans="11:13" ht="15">
      <c r="K278" s="99"/>
      <c r="M278" s="102"/>
    </row>
    <row r="279" spans="11:13" ht="15">
      <c r="K279" s="99"/>
      <c r="M279" s="102"/>
    </row>
    <row r="280" spans="11:13" ht="15">
      <c r="K280" s="99"/>
      <c r="M280" s="102"/>
    </row>
    <row r="281" spans="11:13" ht="15">
      <c r="K281" s="99"/>
      <c r="M281" s="102"/>
    </row>
    <row r="282" spans="11:13" ht="15">
      <c r="K282" s="99"/>
      <c r="M282" s="102"/>
    </row>
    <row r="283" spans="11:13" ht="15">
      <c r="K283" s="99"/>
      <c r="M283" s="102"/>
    </row>
    <row r="284" spans="11:13" ht="15">
      <c r="K284" s="99"/>
      <c r="M284" s="102"/>
    </row>
    <row r="285" spans="11:13" ht="15">
      <c r="K285" s="99"/>
      <c r="M285" s="102"/>
    </row>
    <row r="286" spans="11:13" ht="15">
      <c r="K286" s="99"/>
      <c r="M286" s="102"/>
    </row>
    <row r="287" spans="11:13" ht="15">
      <c r="K287" s="99"/>
      <c r="M287" s="102"/>
    </row>
    <row r="288" spans="11:13" ht="15">
      <c r="K288" s="99"/>
      <c r="M288" s="102"/>
    </row>
    <row r="289" spans="11:13" ht="15">
      <c r="K289" s="99"/>
      <c r="M289" s="102"/>
    </row>
    <row r="290" spans="11:13" ht="15">
      <c r="K290" s="99"/>
      <c r="M290" s="102"/>
    </row>
    <row r="291" spans="11:13" ht="15">
      <c r="K291" s="99"/>
      <c r="M291" s="102"/>
    </row>
    <row r="292" spans="11:13" ht="15">
      <c r="K292" s="99"/>
      <c r="M292" s="102"/>
    </row>
    <row r="293" spans="11:13" ht="15">
      <c r="K293" s="99"/>
      <c r="M293" s="102"/>
    </row>
    <row r="294" spans="11:13" ht="15">
      <c r="K294" s="99"/>
      <c r="M294" s="102"/>
    </row>
    <row r="295" spans="11:13" ht="15">
      <c r="K295" s="99"/>
      <c r="M295" s="102"/>
    </row>
    <row r="296" spans="11:13" ht="15">
      <c r="K296" s="99"/>
      <c r="M296" s="102"/>
    </row>
    <row r="297" spans="11:13" ht="15">
      <c r="K297" s="99"/>
      <c r="M297" s="102"/>
    </row>
    <row r="298" spans="11:13" ht="15">
      <c r="K298" s="99"/>
      <c r="M298" s="102"/>
    </row>
    <row r="299" spans="11:13" ht="15">
      <c r="K299" s="99"/>
      <c r="M299" s="102"/>
    </row>
    <row r="300" spans="11:13" ht="15">
      <c r="K300" s="99"/>
      <c r="M300" s="102"/>
    </row>
    <row r="301" spans="11:13" ht="15">
      <c r="K301" s="99"/>
      <c r="M301" s="102"/>
    </row>
    <row r="302" spans="11:13" ht="15">
      <c r="K302" s="99"/>
      <c r="M302" s="102"/>
    </row>
    <row r="303" spans="11:13" ht="15">
      <c r="K303" s="99"/>
      <c r="M303" s="102"/>
    </row>
    <row r="304" spans="11:13" ht="15">
      <c r="K304" s="99"/>
      <c r="M304" s="102"/>
    </row>
    <row r="305" spans="11:13" ht="15">
      <c r="K305" s="99"/>
      <c r="M305" s="102"/>
    </row>
    <row r="306" spans="11:13" ht="15">
      <c r="K306" s="99"/>
      <c r="M306" s="102"/>
    </row>
    <row r="307" spans="11:13" ht="15">
      <c r="K307" s="99"/>
      <c r="M307" s="102"/>
    </row>
    <row r="308" spans="11:13" ht="15">
      <c r="K308" s="99"/>
      <c r="M308" s="102"/>
    </row>
    <row r="309" spans="11:13" ht="15">
      <c r="K309" s="99"/>
      <c r="M309" s="102"/>
    </row>
    <row r="310" spans="11:13" ht="15">
      <c r="K310" s="99"/>
      <c r="M310" s="102"/>
    </row>
    <row r="311" spans="11:13" ht="15">
      <c r="K311" s="99"/>
      <c r="M311" s="102"/>
    </row>
    <row r="312" spans="11:13" ht="15">
      <c r="K312" s="99"/>
      <c r="M312" s="102"/>
    </row>
    <row r="313" spans="11:13" ht="15">
      <c r="K313" s="99"/>
      <c r="M313" s="102"/>
    </row>
    <row r="314" spans="11:13" ht="15">
      <c r="K314" s="99"/>
      <c r="M314" s="102"/>
    </row>
    <row r="315" spans="11:13" ht="15">
      <c r="K315" s="99"/>
      <c r="M315" s="102"/>
    </row>
    <row r="316" spans="11:13" ht="15">
      <c r="K316" s="99"/>
      <c r="M316" s="102"/>
    </row>
    <row r="317" spans="11:13" ht="15">
      <c r="K317" s="99"/>
      <c r="M317" s="102"/>
    </row>
    <row r="318" spans="11:13" ht="15">
      <c r="K318" s="99"/>
      <c r="M318" s="102"/>
    </row>
    <row r="319" spans="11:13" ht="15">
      <c r="K319" s="99"/>
      <c r="M319" s="102"/>
    </row>
    <row r="320" spans="11:13" ht="15">
      <c r="K320" s="99"/>
      <c r="M320" s="102"/>
    </row>
    <row r="321" spans="11:13" ht="15">
      <c r="K321" s="99"/>
      <c r="M321" s="102"/>
    </row>
    <row r="322" spans="11:13" ht="15">
      <c r="K322" s="99"/>
      <c r="M322" s="102"/>
    </row>
    <row r="323" spans="11:13" ht="15">
      <c r="K323" s="99"/>
      <c r="M323" s="102"/>
    </row>
    <row r="324" spans="11:13" ht="15">
      <c r="K324" s="99"/>
      <c r="M324" s="102"/>
    </row>
    <row r="325" spans="11:13" ht="15">
      <c r="K325" s="99"/>
      <c r="M325" s="102"/>
    </row>
    <row r="326" spans="11:13" ht="15">
      <c r="K326" s="99"/>
      <c r="M326" s="102"/>
    </row>
    <row r="327" spans="11:13" ht="15">
      <c r="K327" s="99"/>
      <c r="M327" s="102"/>
    </row>
    <row r="328" spans="11:13" ht="15">
      <c r="K328" s="99"/>
      <c r="M328" s="102"/>
    </row>
    <row r="329" spans="11:13" ht="15">
      <c r="K329" s="99"/>
      <c r="M329" s="102"/>
    </row>
    <row r="330" spans="11:13" ht="15">
      <c r="K330" s="99"/>
      <c r="M330" s="102"/>
    </row>
    <row r="331" spans="11:13" ht="15">
      <c r="K331" s="99"/>
      <c r="M331" s="102"/>
    </row>
    <row r="332" spans="11:13" ht="15">
      <c r="K332" s="99"/>
      <c r="M332" s="102"/>
    </row>
    <row r="333" spans="11:13" ht="15">
      <c r="K333" s="99"/>
      <c r="M333" s="102"/>
    </row>
    <row r="334" spans="11:13" ht="15">
      <c r="K334" s="99"/>
      <c r="M334" s="102"/>
    </row>
    <row r="335" spans="11:13" ht="15">
      <c r="K335" s="99"/>
      <c r="M335" s="102"/>
    </row>
    <row r="336" spans="11:13" ht="15">
      <c r="K336" s="99"/>
      <c r="M336" s="102"/>
    </row>
    <row r="337" spans="11:13" ht="15">
      <c r="K337" s="99"/>
      <c r="M337" s="102"/>
    </row>
    <row r="338" spans="11:13" ht="15">
      <c r="K338" s="99"/>
      <c r="M338" s="102"/>
    </row>
    <row r="339" spans="11:13" ht="15">
      <c r="K339" s="99"/>
      <c r="M339" s="102"/>
    </row>
    <row r="340" spans="11:13" ht="15">
      <c r="K340" s="99"/>
      <c r="M340" s="102"/>
    </row>
    <row r="341" spans="11:13" ht="15">
      <c r="K341" s="99"/>
      <c r="M341" s="102"/>
    </row>
    <row r="342" spans="11:13" ht="15">
      <c r="K342" s="99"/>
      <c r="M342" s="102"/>
    </row>
    <row r="343" spans="11:13" ht="15">
      <c r="K343" s="99"/>
      <c r="M343" s="102"/>
    </row>
    <row r="344" spans="11:13" ht="15">
      <c r="K344" s="99"/>
      <c r="M344" s="102"/>
    </row>
    <row r="345" spans="11:13" ht="15">
      <c r="K345" s="99"/>
      <c r="M345" s="102"/>
    </row>
    <row r="346" spans="11:13" ht="15">
      <c r="K346" s="99"/>
      <c r="M346" s="102"/>
    </row>
    <row r="347" spans="11:13" ht="15">
      <c r="K347" s="99"/>
      <c r="M347" s="102"/>
    </row>
    <row r="348" spans="11:13" ht="15">
      <c r="K348" s="99"/>
      <c r="M348" s="102"/>
    </row>
    <row r="349" spans="11:13" ht="15">
      <c r="K349" s="99"/>
      <c r="M349" s="102"/>
    </row>
    <row r="350" spans="11:13" ht="15">
      <c r="K350" s="99"/>
      <c r="M350" s="102"/>
    </row>
    <row r="351" spans="11:13" ht="15">
      <c r="K351" s="99"/>
      <c r="M351" s="102"/>
    </row>
    <row r="352" spans="11:13" ht="15">
      <c r="K352" s="99"/>
      <c r="M352" s="102"/>
    </row>
    <row r="353" spans="11:13" ht="15">
      <c r="K353" s="99"/>
      <c r="M353" s="102"/>
    </row>
    <row r="354" spans="11:13" ht="15">
      <c r="K354" s="99"/>
      <c r="M354" s="102"/>
    </row>
    <row r="355" spans="11:13" ht="15">
      <c r="K355" s="99"/>
      <c r="M355" s="102"/>
    </row>
    <row r="356" spans="11:13" ht="15">
      <c r="K356" s="99"/>
      <c r="M356" s="102"/>
    </row>
    <row r="357" spans="11:13" ht="15">
      <c r="K357" s="99"/>
      <c r="M357" s="102"/>
    </row>
    <row r="358" spans="11:13" ht="15">
      <c r="K358" s="99"/>
      <c r="M358" s="102"/>
    </row>
    <row r="359" spans="11:13" ht="15">
      <c r="K359" s="99"/>
      <c r="M359" s="102"/>
    </row>
    <row r="360" spans="11:13" ht="15">
      <c r="K360" s="99"/>
      <c r="M360" s="102"/>
    </row>
    <row r="361" spans="11:13" ht="15">
      <c r="K361" s="99"/>
      <c r="M361" s="102"/>
    </row>
    <row r="362" spans="11:13" ht="15">
      <c r="K362" s="99"/>
      <c r="M362" s="102"/>
    </row>
    <row r="363" spans="11:13" ht="15">
      <c r="K363" s="99"/>
      <c r="M363" s="102"/>
    </row>
    <row r="364" spans="11:13" ht="15">
      <c r="K364" s="99"/>
      <c r="M364" s="102"/>
    </row>
    <row r="365" spans="11:13" ht="15">
      <c r="K365" s="99"/>
      <c r="M365" s="102"/>
    </row>
    <row r="366" spans="11:13" ht="15">
      <c r="K366" s="99"/>
      <c r="M366" s="102"/>
    </row>
    <row r="367" spans="11:13" ht="15">
      <c r="K367" s="99"/>
      <c r="M367" s="102"/>
    </row>
    <row r="368" spans="11:13" ht="15">
      <c r="K368" s="99"/>
      <c r="M368" s="102"/>
    </row>
    <row r="369" spans="11:13" ht="15">
      <c r="K369" s="99"/>
      <c r="M369" s="102"/>
    </row>
    <row r="370" spans="11:13" ht="15">
      <c r="K370" s="99"/>
      <c r="M370" s="102"/>
    </row>
    <row r="371" spans="11:13" ht="15">
      <c r="K371" s="99"/>
      <c r="M371" s="102"/>
    </row>
    <row r="372" spans="11:13" ht="15">
      <c r="K372" s="99"/>
      <c r="M372" s="102"/>
    </row>
    <row r="373" spans="11:13" ht="15">
      <c r="K373" s="99"/>
      <c r="M373" s="102"/>
    </row>
    <row r="374" spans="11:13" ht="15">
      <c r="K374" s="99"/>
      <c r="M374" s="102"/>
    </row>
    <row r="375" spans="11:13" ht="15">
      <c r="K375" s="99"/>
      <c r="M375" s="102"/>
    </row>
    <row r="376" spans="11:13" ht="15">
      <c r="K376" s="99"/>
      <c r="M376" s="102"/>
    </row>
    <row r="377" spans="11:13" ht="15">
      <c r="K377" s="99"/>
      <c r="M377" s="102"/>
    </row>
    <row r="378" spans="11:13" ht="15">
      <c r="K378" s="99"/>
      <c r="M378" s="102"/>
    </row>
    <row r="379" spans="11:13" ht="15">
      <c r="K379" s="99"/>
      <c r="M379" s="102"/>
    </row>
    <row r="380" spans="11:13" ht="15">
      <c r="K380" s="99"/>
      <c r="M380" s="102"/>
    </row>
    <row r="381" spans="11:13" ht="15">
      <c r="K381" s="99"/>
      <c r="M381" s="102"/>
    </row>
    <row r="382" spans="11:13" ht="15">
      <c r="K382" s="99"/>
      <c r="M382" s="102"/>
    </row>
    <row r="383" spans="11:13" ht="15">
      <c r="K383" s="99"/>
      <c r="M383" s="102"/>
    </row>
    <row r="384" spans="11:13" ht="15">
      <c r="K384" s="99"/>
      <c r="M384" s="102"/>
    </row>
    <row r="385" spans="11:13" ht="15">
      <c r="K385" s="99"/>
      <c r="M385" s="102"/>
    </row>
    <row r="386" spans="11:13" ht="15">
      <c r="K386" s="99"/>
      <c r="M386" s="102"/>
    </row>
    <row r="387" spans="11:13" ht="15">
      <c r="K387" s="99"/>
      <c r="M387" s="102"/>
    </row>
    <row r="388" spans="11:13" ht="15">
      <c r="K388" s="99"/>
      <c r="M388" s="102"/>
    </row>
    <row r="389" spans="11:13" ht="15">
      <c r="K389" s="99"/>
      <c r="M389" s="102"/>
    </row>
    <row r="390" spans="11:13" ht="15">
      <c r="K390" s="99"/>
      <c r="M390" s="102"/>
    </row>
    <row r="391" spans="11:13" ht="15">
      <c r="K391" s="99"/>
      <c r="M391" s="102"/>
    </row>
    <row r="392" spans="11:13" ht="15">
      <c r="K392" s="99"/>
      <c r="M392" s="102"/>
    </row>
    <row r="393" spans="11:13" ht="15">
      <c r="K393" s="99"/>
      <c r="M393" s="102"/>
    </row>
    <row r="394" spans="11:13" ht="15">
      <c r="K394" s="99"/>
      <c r="M394" s="102"/>
    </row>
    <row r="395" spans="11:13" ht="15">
      <c r="K395" s="99"/>
      <c r="M395" s="102"/>
    </row>
    <row r="396" spans="11:13" ht="15">
      <c r="K396" s="99"/>
      <c r="M396" s="102"/>
    </row>
    <row r="397" spans="11:13" ht="15">
      <c r="K397" s="99"/>
      <c r="M397" s="102"/>
    </row>
    <row r="398" spans="11:13" ht="15">
      <c r="K398" s="99"/>
      <c r="M398" s="102"/>
    </row>
    <row r="399" spans="11:13" ht="15">
      <c r="K399" s="99"/>
      <c r="M399" s="102"/>
    </row>
    <row r="400" spans="11:13" ht="15">
      <c r="K400" s="99"/>
      <c r="M400" s="102"/>
    </row>
    <row r="401" spans="11:13" ht="15">
      <c r="K401" s="99"/>
      <c r="M401" s="102"/>
    </row>
    <row r="402" spans="11:13" ht="15">
      <c r="K402" s="99"/>
      <c r="M402" s="102"/>
    </row>
    <row r="403" spans="11:13" ht="15">
      <c r="K403" s="99"/>
      <c r="M403" s="102"/>
    </row>
    <row r="404" spans="11:13" ht="15">
      <c r="K404" s="99"/>
      <c r="M404" s="102"/>
    </row>
    <row r="405" spans="11:13" ht="15">
      <c r="K405" s="99"/>
      <c r="M405" s="102"/>
    </row>
    <row r="406" spans="11:13" ht="15">
      <c r="K406" s="99"/>
      <c r="M406" s="102"/>
    </row>
    <row r="407" spans="11:13" ht="15">
      <c r="K407" s="99"/>
      <c r="M407" s="102"/>
    </row>
    <row r="408" spans="11:13" ht="15">
      <c r="K408" s="99"/>
      <c r="M408" s="102"/>
    </row>
    <row r="409" spans="11:13" ht="15">
      <c r="K409" s="99"/>
      <c r="M409" s="102"/>
    </row>
    <row r="410" spans="11:13" ht="15">
      <c r="K410" s="99"/>
      <c r="M410" s="102"/>
    </row>
    <row r="411" spans="11:13" ht="15">
      <c r="K411" s="99"/>
      <c r="M411" s="102"/>
    </row>
    <row r="412" spans="11:13" ht="15">
      <c r="K412" s="99"/>
      <c r="M412" s="102"/>
    </row>
    <row r="413" spans="11:13" ht="15">
      <c r="K413" s="99"/>
      <c r="M413" s="102"/>
    </row>
    <row r="414" spans="11:13" ht="15">
      <c r="K414" s="99"/>
      <c r="M414" s="102"/>
    </row>
    <row r="415" spans="11:13" ht="15">
      <c r="K415" s="99"/>
      <c r="M415" s="102"/>
    </row>
    <row r="416" spans="11:13" ht="15">
      <c r="K416" s="99"/>
      <c r="M416" s="102"/>
    </row>
    <row r="417" spans="11:13" ht="15">
      <c r="K417" s="99"/>
      <c r="M417" s="102"/>
    </row>
    <row r="418" spans="11:13" ht="15">
      <c r="K418" s="99"/>
      <c r="M418" s="102"/>
    </row>
    <row r="419" spans="11:13" ht="15">
      <c r="K419" s="99"/>
      <c r="M419" s="102"/>
    </row>
    <row r="420" spans="11:13" ht="15">
      <c r="K420" s="99"/>
      <c r="M420" s="102"/>
    </row>
    <row r="421" spans="11:13" ht="15">
      <c r="K421" s="99"/>
      <c r="M421" s="102"/>
    </row>
    <row r="422" spans="11:13" ht="15">
      <c r="K422" s="99"/>
      <c r="M422" s="102"/>
    </row>
    <row r="423" spans="11:13" ht="15">
      <c r="K423" s="99"/>
      <c r="M423" s="102"/>
    </row>
    <row r="424" spans="11:13" ht="15">
      <c r="K424" s="99"/>
      <c r="M424" s="102"/>
    </row>
    <row r="425" spans="11:13" ht="15">
      <c r="K425" s="99"/>
      <c r="M425" s="102"/>
    </row>
    <row r="426" spans="11:13" ht="15">
      <c r="K426" s="99"/>
      <c r="M426" s="102"/>
    </row>
    <row r="427" spans="11:13" ht="15">
      <c r="K427" s="99"/>
      <c r="M427" s="102"/>
    </row>
    <row r="428" spans="11:13" ht="15">
      <c r="K428" s="99"/>
      <c r="M428" s="102"/>
    </row>
    <row r="429" spans="11:13" ht="15">
      <c r="K429" s="99"/>
      <c r="M429" s="102"/>
    </row>
    <row r="430" spans="11:13" ht="15">
      <c r="K430" s="99"/>
      <c r="M430" s="102"/>
    </row>
    <row r="431" spans="11:13" ht="15">
      <c r="K431" s="99"/>
      <c r="M431" s="102"/>
    </row>
    <row r="432" spans="11:13" ht="15">
      <c r="K432" s="99"/>
      <c r="M432" s="102"/>
    </row>
    <row r="433" spans="11:13" ht="15">
      <c r="K433" s="99"/>
      <c r="M433" s="102"/>
    </row>
    <row r="434" spans="11:13" ht="15">
      <c r="K434" s="99"/>
      <c r="M434" s="102"/>
    </row>
    <row r="435" spans="11:13" ht="15">
      <c r="K435" s="99"/>
      <c r="M435" s="102"/>
    </row>
    <row r="436" spans="11:13" ht="15">
      <c r="K436" s="99"/>
      <c r="M436" s="102"/>
    </row>
    <row r="437" spans="11:13" ht="15">
      <c r="K437" s="99"/>
      <c r="M437" s="102"/>
    </row>
    <row r="438" spans="11:13" ht="15">
      <c r="K438" s="99"/>
      <c r="M438" s="102"/>
    </row>
    <row r="439" spans="11:13" ht="15">
      <c r="K439" s="99"/>
      <c r="M439" s="102"/>
    </row>
    <row r="440" spans="11:13" ht="15">
      <c r="K440" s="99"/>
      <c r="M440" s="102"/>
    </row>
    <row r="441" spans="11:13" ht="15">
      <c r="K441" s="99"/>
      <c r="M441" s="102"/>
    </row>
    <row r="442" spans="11:13" ht="15">
      <c r="K442" s="99"/>
      <c r="M442" s="102"/>
    </row>
    <row r="443" spans="11:13" ht="15">
      <c r="K443" s="99"/>
      <c r="M443" s="102"/>
    </row>
    <row r="444" spans="11:13" ht="15">
      <c r="K444" s="99"/>
      <c r="M444" s="102"/>
    </row>
    <row r="445" spans="11:13" ht="15">
      <c r="K445" s="99"/>
      <c r="M445" s="102"/>
    </row>
    <row r="446" spans="11:13" ht="15">
      <c r="K446" s="99"/>
      <c r="M446" s="102"/>
    </row>
    <row r="447" spans="11:13" ht="15">
      <c r="K447" s="99"/>
      <c r="M447" s="102"/>
    </row>
    <row r="448" spans="11:13" ht="15">
      <c r="K448" s="99"/>
      <c r="M448" s="102"/>
    </row>
    <row r="449" spans="11:13" ht="15">
      <c r="K449" s="99"/>
      <c r="M449" s="102"/>
    </row>
    <row r="450" spans="11:13" ht="15">
      <c r="K450" s="99"/>
      <c r="M450" s="102"/>
    </row>
    <row r="451" spans="11:13" ht="15">
      <c r="K451" s="99"/>
      <c r="M451" s="102"/>
    </row>
    <row r="452" spans="11:13" ht="15">
      <c r="K452" s="99"/>
      <c r="M452" s="102"/>
    </row>
    <row r="453" spans="11:13" ht="15">
      <c r="K453" s="99"/>
      <c r="M453" s="102"/>
    </row>
    <row r="454" spans="11:13" ht="15">
      <c r="K454" s="99"/>
      <c r="M454" s="102"/>
    </row>
    <row r="455" spans="11:13" ht="15">
      <c r="K455" s="99"/>
      <c r="M455" s="102"/>
    </row>
    <row r="456" spans="11:13" ht="15">
      <c r="K456" s="99"/>
      <c r="M456" s="102"/>
    </row>
    <row r="457" spans="11:13" ht="15">
      <c r="K457" s="99"/>
      <c r="M457" s="102"/>
    </row>
    <row r="458" spans="11:13" ht="15">
      <c r="K458" s="99"/>
      <c r="M458" s="102"/>
    </row>
    <row r="459" spans="11:13" ht="15">
      <c r="K459" s="99"/>
      <c r="M459" s="102"/>
    </row>
    <row r="460" spans="11:13" ht="15">
      <c r="K460" s="99"/>
      <c r="M460" s="102"/>
    </row>
    <row r="461" spans="11:13" ht="15">
      <c r="K461" s="99"/>
      <c r="M461" s="102"/>
    </row>
    <row r="462" spans="11:13" ht="15">
      <c r="K462" s="99"/>
      <c r="M462" s="102"/>
    </row>
    <row r="463" spans="11:13" ht="15">
      <c r="K463" s="99"/>
      <c r="M463" s="102"/>
    </row>
    <row r="464" spans="11:13" ht="15">
      <c r="K464" s="99"/>
      <c r="M464" s="102"/>
    </row>
    <row r="465" spans="11:13" ht="15">
      <c r="K465" s="99"/>
      <c r="M465" s="102"/>
    </row>
    <row r="466" spans="11:13" ht="15">
      <c r="K466" s="99"/>
      <c r="M466" s="102"/>
    </row>
    <row r="467" spans="11:13" ht="15">
      <c r="K467" s="99"/>
      <c r="M467" s="102"/>
    </row>
    <row r="468" spans="11:13" ht="15">
      <c r="K468" s="99"/>
      <c r="M468" s="102"/>
    </row>
    <row r="469" spans="11:13" ht="15">
      <c r="K469" s="99"/>
      <c r="M469" s="102"/>
    </row>
    <row r="470" spans="11:13" ht="15">
      <c r="K470" s="99"/>
      <c r="M470" s="102"/>
    </row>
    <row r="471" spans="11:13" ht="15">
      <c r="K471" s="99"/>
      <c r="M471" s="102"/>
    </row>
    <row r="472" spans="11:13" ht="15">
      <c r="K472" s="99"/>
      <c r="M472" s="102"/>
    </row>
    <row r="473" spans="11:13" ht="15">
      <c r="K473" s="99"/>
      <c r="M473" s="102"/>
    </row>
    <row r="474" spans="11:13" ht="15">
      <c r="K474" s="99"/>
      <c r="M474" s="102"/>
    </row>
    <row r="475" spans="11:13" ht="15">
      <c r="K475" s="99"/>
      <c r="M475" s="102"/>
    </row>
    <row r="476" spans="11:13" ht="15">
      <c r="K476" s="99"/>
      <c r="M476" s="102"/>
    </row>
    <row r="477" spans="11:13" ht="15">
      <c r="K477" s="99"/>
      <c r="M477" s="102"/>
    </row>
    <row r="478" spans="11:13" ht="15">
      <c r="K478" s="99"/>
      <c r="M478" s="102"/>
    </row>
    <row r="479" spans="11:13" ht="15">
      <c r="K479" s="99"/>
      <c r="M479" s="102"/>
    </row>
    <row r="480" spans="11:13" ht="15">
      <c r="K480" s="99"/>
      <c r="M480" s="102"/>
    </row>
    <row r="481" spans="11:13" ht="15">
      <c r="K481" s="99"/>
      <c r="M481" s="102"/>
    </row>
    <row r="482" spans="11:13" ht="15">
      <c r="K482" s="99"/>
      <c r="M482" s="102"/>
    </row>
    <row r="483" spans="11:13" ht="15">
      <c r="K483" s="99"/>
      <c r="M483" s="102"/>
    </row>
    <row r="484" spans="11:13" ht="15">
      <c r="K484" s="99"/>
      <c r="M484" s="102"/>
    </row>
    <row r="485" spans="11:13" ht="15">
      <c r="K485" s="99"/>
      <c r="M485" s="102"/>
    </row>
    <row r="486" spans="11:13" ht="15">
      <c r="K486" s="99"/>
      <c r="M486" s="102"/>
    </row>
    <row r="487" spans="11:13" ht="15">
      <c r="K487" s="99"/>
      <c r="M487" s="102"/>
    </row>
    <row r="488" spans="11:13" ht="15">
      <c r="K488" s="99"/>
      <c r="M488" s="102"/>
    </row>
    <row r="489" spans="11:13" ht="15">
      <c r="K489" s="99"/>
      <c r="M489" s="102"/>
    </row>
    <row r="490" spans="11:13" ht="15">
      <c r="K490" s="99"/>
      <c r="M490" s="102"/>
    </row>
    <row r="491" spans="11:13" ht="15">
      <c r="K491" s="99"/>
      <c r="M491" s="102"/>
    </row>
    <row r="492" spans="11:13" ht="15">
      <c r="K492" s="99"/>
      <c r="M492" s="102"/>
    </row>
    <row r="493" spans="11:13" ht="15">
      <c r="K493" s="99"/>
      <c r="M493" s="102"/>
    </row>
    <row r="494" spans="11:13" ht="15">
      <c r="K494" s="99"/>
      <c r="M494" s="102"/>
    </row>
    <row r="495" spans="11:13" ht="15">
      <c r="K495" s="99"/>
      <c r="M495" s="102"/>
    </row>
    <row r="496" spans="11:13" ht="15">
      <c r="K496" s="99"/>
      <c r="M496" s="102"/>
    </row>
    <row r="497" spans="11:13" ht="15">
      <c r="K497" s="99"/>
      <c r="M497" s="102"/>
    </row>
    <row r="498" spans="11:13" ht="15">
      <c r="K498" s="99"/>
      <c r="M498" s="102"/>
    </row>
    <row r="499" spans="11:13" ht="15">
      <c r="K499" s="99"/>
      <c r="M499" s="102"/>
    </row>
    <row r="500" spans="11:13" ht="15">
      <c r="K500" s="99"/>
      <c r="M500" s="102"/>
    </row>
    <row r="501" spans="11:13" ht="15">
      <c r="K501" s="99"/>
      <c r="M501" s="102"/>
    </row>
    <row r="502" spans="11:13" ht="15">
      <c r="K502" s="99"/>
      <c r="M502" s="102"/>
    </row>
    <row r="503" spans="11:13" ht="15">
      <c r="K503" s="99"/>
      <c r="M503" s="102"/>
    </row>
    <row r="504" spans="11:13" ht="15">
      <c r="K504" s="99"/>
      <c r="M504" s="102"/>
    </row>
    <row r="505" spans="11:13" ht="15">
      <c r="K505" s="99"/>
      <c r="M505" s="102"/>
    </row>
    <row r="506" spans="11:13" ht="15">
      <c r="K506" s="99"/>
      <c r="M506" s="102"/>
    </row>
    <row r="507" spans="11:13" ht="15">
      <c r="K507" s="99"/>
      <c r="M507" s="102"/>
    </row>
    <row r="508" spans="11:13" ht="15">
      <c r="K508" s="99"/>
      <c r="M508" s="102"/>
    </row>
    <row r="509" spans="11:13" ht="15">
      <c r="K509" s="99"/>
      <c r="M509" s="102"/>
    </row>
    <row r="510" spans="11:13" ht="15">
      <c r="K510" s="99"/>
      <c r="M510" s="102"/>
    </row>
    <row r="511" spans="11:13" ht="15">
      <c r="K511" s="99"/>
      <c r="M511" s="102"/>
    </row>
    <row r="512" spans="11:13" ht="15">
      <c r="K512" s="99"/>
      <c r="M512" s="102"/>
    </row>
    <row r="513" spans="11:13" ht="15">
      <c r="K513" s="99"/>
      <c r="M513" s="102"/>
    </row>
    <row r="514" spans="11:13" ht="15">
      <c r="K514" s="99"/>
      <c r="M514" s="102"/>
    </row>
    <row r="515" spans="11:13" ht="15">
      <c r="K515" s="99"/>
      <c r="M515" s="102"/>
    </row>
    <row r="516" spans="11:13" ht="15">
      <c r="K516" s="99"/>
      <c r="M516" s="102"/>
    </row>
    <row r="517" spans="11:13" ht="15">
      <c r="K517" s="99"/>
      <c r="M517" s="102"/>
    </row>
    <row r="518" spans="11:13" ht="15">
      <c r="K518" s="99"/>
      <c r="M518" s="102"/>
    </row>
    <row r="519" spans="11:13" ht="15">
      <c r="K519" s="99"/>
      <c r="M519" s="102"/>
    </row>
    <row r="520" spans="11:13" ht="15">
      <c r="K520" s="99"/>
      <c r="M520" s="102"/>
    </row>
    <row r="521" spans="11:13" ht="15">
      <c r="K521" s="99"/>
      <c r="M521" s="102"/>
    </row>
    <row r="522" spans="11:13" ht="15">
      <c r="K522" s="99"/>
      <c r="M522" s="102"/>
    </row>
    <row r="523" spans="11:13" ht="15">
      <c r="K523" s="99"/>
      <c r="M523" s="102"/>
    </row>
    <row r="524" spans="11:13" ht="15">
      <c r="K524" s="99"/>
      <c r="M524" s="102"/>
    </row>
    <row r="525" spans="11:13" ht="15">
      <c r="K525" s="99"/>
      <c r="M525" s="102"/>
    </row>
    <row r="526" spans="11:13" ht="15">
      <c r="K526" s="99"/>
      <c r="M526" s="102"/>
    </row>
    <row r="527" spans="11:13" ht="15">
      <c r="K527" s="99"/>
      <c r="M527" s="102"/>
    </row>
    <row r="528" spans="11:13" ht="15">
      <c r="K528" s="99"/>
      <c r="M528" s="102"/>
    </row>
    <row r="529" spans="11:13" ht="15">
      <c r="K529" s="99"/>
      <c r="M529" s="102"/>
    </row>
    <row r="530" spans="11:13" ht="15">
      <c r="K530" s="99"/>
      <c r="M530" s="102"/>
    </row>
    <row r="531" spans="11:13" ht="15">
      <c r="K531" s="99"/>
      <c r="M531" s="102"/>
    </row>
    <row r="532" spans="11:13" ht="15">
      <c r="K532" s="99"/>
      <c r="M532" s="102"/>
    </row>
    <row r="533" spans="11:13" ht="15">
      <c r="K533" s="99"/>
      <c r="M533" s="102"/>
    </row>
    <row r="534" spans="11:13" ht="15">
      <c r="K534" s="99"/>
      <c r="M534" s="102"/>
    </row>
    <row r="535" spans="11:13" ht="15">
      <c r="K535" s="99"/>
      <c r="M535" s="102"/>
    </row>
    <row r="536" spans="11:13" ht="15">
      <c r="K536" s="99"/>
      <c r="M536" s="102"/>
    </row>
    <row r="537" spans="11:13" ht="15">
      <c r="K537" s="99"/>
      <c r="M537" s="102"/>
    </row>
    <row r="538" spans="11:13" ht="15">
      <c r="K538" s="99"/>
      <c r="M538" s="102"/>
    </row>
    <row r="539" spans="11:13" ht="15">
      <c r="K539" s="99"/>
      <c r="M539" s="102"/>
    </row>
    <row r="540" spans="11:13" ht="15">
      <c r="K540" s="99"/>
      <c r="M540" s="102"/>
    </row>
    <row r="541" spans="11:13" ht="15">
      <c r="K541" s="99"/>
      <c r="M541" s="102"/>
    </row>
    <row r="542" spans="11:13" ht="15">
      <c r="K542" s="99"/>
      <c r="M542" s="102"/>
    </row>
    <row r="543" spans="11:13" ht="15">
      <c r="K543" s="99"/>
      <c r="M543" s="102"/>
    </row>
    <row r="544" spans="11:13" ht="15">
      <c r="K544" s="99"/>
      <c r="M544" s="102"/>
    </row>
    <row r="545" spans="11:13" ht="15">
      <c r="K545" s="99"/>
      <c r="M545" s="102"/>
    </row>
    <row r="546" spans="11:13" ht="15">
      <c r="K546" s="99"/>
      <c r="M546" s="102"/>
    </row>
    <row r="547" spans="11:13" ht="15">
      <c r="K547" s="99"/>
      <c r="M547" s="102"/>
    </row>
    <row r="548" spans="11:13" ht="15">
      <c r="K548" s="99"/>
      <c r="M548" s="102"/>
    </row>
    <row r="549" spans="11:13" ht="15">
      <c r="K549" s="99"/>
      <c r="M549" s="102"/>
    </row>
    <row r="550" spans="11:13" ht="15">
      <c r="K550" s="99"/>
      <c r="M550" s="102"/>
    </row>
    <row r="551" spans="11:13" ht="15">
      <c r="K551" s="99"/>
      <c r="M551" s="102"/>
    </row>
    <row r="552" spans="11:13" ht="15">
      <c r="K552" s="99"/>
      <c r="M552" s="102"/>
    </row>
    <row r="553" spans="11:13" ht="15">
      <c r="K553" s="99"/>
      <c r="M553" s="102"/>
    </row>
    <row r="554" spans="11:13" ht="15">
      <c r="K554" s="99"/>
      <c r="M554" s="102"/>
    </row>
    <row r="555" spans="11:13" ht="15">
      <c r="K555" s="99"/>
      <c r="M555" s="102"/>
    </row>
    <row r="556" spans="11:13" ht="15">
      <c r="K556" s="99"/>
      <c r="M556" s="102"/>
    </row>
    <row r="557" spans="11:13" ht="15">
      <c r="K557" s="99"/>
      <c r="M557" s="102"/>
    </row>
    <row r="558" spans="11:13" ht="15">
      <c r="K558" s="99"/>
      <c r="M558" s="102"/>
    </row>
    <row r="559" spans="11:13" ht="15">
      <c r="K559" s="99"/>
      <c r="M559" s="102"/>
    </row>
    <row r="560" spans="11:13" ht="15">
      <c r="K560" s="99"/>
      <c r="M560" s="102"/>
    </row>
    <row r="561" spans="11:13" ht="15">
      <c r="K561" s="99"/>
      <c r="M561" s="102"/>
    </row>
    <row r="562" spans="11:13" ht="15">
      <c r="K562" s="99"/>
      <c r="M562" s="102"/>
    </row>
    <row r="563" spans="11:13" ht="15">
      <c r="K563" s="99"/>
      <c r="M563" s="102"/>
    </row>
    <row r="564" spans="11:13" ht="15">
      <c r="K564" s="99"/>
      <c r="M564" s="102"/>
    </row>
    <row r="565" spans="11:13" ht="15">
      <c r="K565" s="99"/>
      <c r="M565" s="102"/>
    </row>
    <row r="566" spans="11:13" ht="15">
      <c r="K566" s="99"/>
      <c r="M566" s="102"/>
    </row>
    <row r="567" spans="11:13" ht="15">
      <c r="K567" s="99"/>
      <c r="M567" s="102"/>
    </row>
    <row r="568" spans="11:13" ht="15">
      <c r="K568" s="99"/>
      <c r="M568" s="102"/>
    </row>
    <row r="569" spans="11:13" ht="15">
      <c r="K569" s="99"/>
      <c r="M569" s="102"/>
    </row>
    <row r="570" spans="11:13" ht="15">
      <c r="K570" s="99"/>
      <c r="M570" s="102"/>
    </row>
    <row r="571" spans="11:13" ht="15">
      <c r="K571" s="99"/>
      <c r="M571" s="102"/>
    </row>
    <row r="572" spans="11:13" ht="15">
      <c r="K572" s="99"/>
      <c r="M572" s="102"/>
    </row>
    <row r="573" spans="11:13" ht="15">
      <c r="K573" s="99"/>
      <c r="M573" s="102"/>
    </row>
    <row r="574" spans="11:13" ht="15">
      <c r="K574" s="99"/>
      <c r="M574" s="102"/>
    </row>
    <row r="575" spans="11:13" ht="15">
      <c r="K575" s="99"/>
      <c r="M575" s="102"/>
    </row>
    <row r="576" spans="11:13" ht="15">
      <c r="K576" s="99"/>
      <c r="M576" s="102"/>
    </row>
    <row r="577" spans="11:13" ht="15">
      <c r="K577" s="99"/>
      <c r="M577" s="102"/>
    </row>
    <row r="578" spans="11:13" ht="15">
      <c r="K578" s="99"/>
      <c r="M578" s="102"/>
    </row>
    <row r="579" spans="11:13" ht="15">
      <c r="K579" s="99"/>
      <c r="M579" s="102"/>
    </row>
    <row r="580" spans="11:13" ht="15">
      <c r="K580" s="99"/>
      <c r="M580" s="102"/>
    </row>
    <row r="581" spans="11:13" ht="15">
      <c r="K581" s="99"/>
      <c r="M581" s="102"/>
    </row>
    <row r="582" spans="11:13" ht="15">
      <c r="K582" s="99"/>
      <c r="M582" s="102"/>
    </row>
    <row r="583" spans="11:13" ht="15">
      <c r="K583" s="99"/>
      <c r="M583" s="102"/>
    </row>
    <row r="584" spans="11:13" ht="15">
      <c r="K584" s="99"/>
      <c r="M584" s="102"/>
    </row>
    <row r="585" spans="11:13" ht="15">
      <c r="K585" s="99"/>
      <c r="M585" s="102"/>
    </row>
    <row r="586" spans="11:13" ht="15">
      <c r="K586" s="99"/>
      <c r="M586" s="102"/>
    </row>
    <row r="587" spans="11:13" ht="15">
      <c r="K587" s="99"/>
      <c r="M587" s="102"/>
    </row>
    <row r="588" spans="11:13" ht="15">
      <c r="K588" s="99"/>
      <c r="M588" s="102"/>
    </row>
    <row r="589" spans="11:13" ht="15">
      <c r="K589" s="99"/>
      <c r="M589" s="102"/>
    </row>
    <row r="590" spans="11:13" ht="15">
      <c r="K590" s="99"/>
      <c r="M590" s="102"/>
    </row>
    <row r="591" spans="11:13" ht="15">
      <c r="K591" s="99"/>
      <c r="M591" s="102"/>
    </row>
    <row r="592" spans="11:13" ht="15">
      <c r="K592" s="99"/>
      <c r="M592" s="102"/>
    </row>
    <row r="593" spans="11:13" ht="15">
      <c r="K593" s="99"/>
      <c r="M593" s="102"/>
    </row>
    <row r="594" spans="11:13" ht="15">
      <c r="K594" s="99"/>
      <c r="M594" s="102"/>
    </row>
    <row r="595" spans="11:13" ht="15">
      <c r="K595" s="99"/>
      <c r="M595" s="102"/>
    </row>
    <row r="596" spans="11:13" ht="15">
      <c r="K596" s="99"/>
      <c r="M596" s="102"/>
    </row>
    <row r="597" spans="11:13" ht="15">
      <c r="K597" s="99"/>
      <c r="M597" s="102"/>
    </row>
    <row r="598" spans="11:13" ht="15">
      <c r="K598" s="99"/>
      <c r="M598" s="102"/>
    </row>
    <row r="599" spans="11:13" ht="15">
      <c r="K599" s="99"/>
      <c r="M599" s="102"/>
    </row>
    <row r="600" spans="11:13" ht="15">
      <c r="K600" s="99"/>
      <c r="M600" s="102"/>
    </row>
    <row r="601" spans="11:13" ht="15">
      <c r="K601" s="99"/>
      <c r="M601" s="102"/>
    </row>
    <row r="602" spans="11:13" ht="15">
      <c r="K602" s="99"/>
      <c r="M602" s="102"/>
    </row>
    <row r="603" spans="11:13" ht="15">
      <c r="K603" s="99"/>
      <c r="M603" s="102"/>
    </row>
    <row r="604" spans="11:13" ht="15">
      <c r="K604" s="99"/>
      <c r="M604" s="102"/>
    </row>
    <row r="605" spans="11:13" ht="15">
      <c r="K605" s="99"/>
      <c r="M605" s="102"/>
    </row>
    <row r="606" spans="11:13" ht="15">
      <c r="K606" s="99"/>
      <c r="M606" s="102"/>
    </row>
    <row r="607" spans="11:13" ht="15">
      <c r="K607" s="99"/>
      <c r="M607" s="102"/>
    </row>
    <row r="608" spans="11:13" ht="15">
      <c r="K608" s="99"/>
      <c r="M608" s="102"/>
    </row>
    <row r="609" spans="11:13" ht="15">
      <c r="K609" s="99"/>
      <c r="M609" s="102"/>
    </row>
    <row r="610" spans="11:13" ht="15">
      <c r="K610" s="99"/>
      <c r="M610" s="102"/>
    </row>
    <row r="611" spans="11:13" ht="15">
      <c r="K611" s="99"/>
      <c r="M611" s="102"/>
    </row>
    <row r="612" spans="11:13" ht="15">
      <c r="K612" s="99"/>
      <c r="M612" s="102"/>
    </row>
    <row r="613" spans="11:13" ht="15">
      <c r="K613" s="99"/>
      <c r="M613" s="102"/>
    </row>
    <row r="614" spans="11:13" ht="15">
      <c r="K614" s="99"/>
      <c r="M614" s="102"/>
    </row>
    <row r="615" spans="11:13" ht="15">
      <c r="K615" s="99"/>
      <c r="M615" s="102"/>
    </row>
    <row r="616" spans="11:13" ht="15">
      <c r="K616" s="99"/>
      <c r="M616" s="102"/>
    </row>
    <row r="617" spans="11:13" ht="15">
      <c r="K617" s="99"/>
      <c r="M617" s="102"/>
    </row>
    <row r="618" spans="11:13" ht="15">
      <c r="K618" s="99"/>
      <c r="M618" s="102"/>
    </row>
    <row r="619" spans="11:13" ht="15">
      <c r="K619" s="99"/>
      <c r="M619" s="102"/>
    </row>
    <row r="620" spans="11:13" ht="15">
      <c r="K620" s="99"/>
      <c r="M620" s="102"/>
    </row>
    <row r="621" spans="11:13" ht="15">
      <c r="K621" s="99"/>
      <c r="M621" s="102"/>
    </row>
    <row r="622" spans="11:13" ht="15">
      <c r="K622" s="99"/>
      <c r="M622" s="102"/>
    </row>
    <row r="623" spans="11:13" ht="15">
      <c r="K623" s="99"/>
      <c r="M623" s="102"/>
    </row>
    <row r="624" spans="11:13" ht="15">
      <c r="K624" s="99"/>
      <c r="M624" s="102"/>
    </row>
    <row r="625" spans="11:13" ht="15">
      <c r="K625" s="99"/>
      <c r="M625" s="102"/>
    </row>
    <row r="626" spans="11:13" ht="15">
      <c r="K626" s="99"/>
      <c r="M626" s="102"/>
    </row>
    <row r="627" spans="11:13" ht="15">
      <c r="K627" s="99"/>
      <c r="M627" s="102"/>
    </row>
    <row r="628" spans="11:13" ht="15">
      <c r="K628" s="99"/>
      <c r="M628" s="102"/>
    </row>
    <row r="629" spans="11:13" ht="15">
      <c r="K629" s="99"/>
      <c r="M629" s="102"/>
    </row>
    <row r="630" spans="11:13" ht="15">
      <c r="K630" s="99"/>
      <c r="M630" s="102"/>
    </row>
    <row r="631" spans="11:13" ht="15">
      <c r="K631" s="99"/>
      <c r="M631" s="102"/>
    </row>
    <row r="632" spans="11:13" ht="15">
      <c r="K632" s="99"/>
      <c r="M632" s="102"/>
    </row>
    <row r="633" spans="11:13" ht="15">
      <c r="K633" s="99"/>
      <c r="M633" s="102"/>
    </row>
    <row r="634" spans="11:13" ht="15">
      <c r="K634" s="99"/>
      <c r="M634" s="102"/>
    </row>
    <row r="635" spans="11:13" ht="15">
      <c r="K635" s="99"/>
      <c r="M635" s="102"/>
    </row>
    <row r="636" spans="11:13" ht="15">
      <c r="K636" s="99"/>
      <c r="M636" s="102"/>
    </row>
    <row r="637" spans="11:13" ht="15">
      <c r="K637" s="99"/>
      <c r="M637" s="102"/>
    </row>
    <row r="638" spans="11:13" ht="15">
      <c r="K638" s="99"/>
      <c r="M638" s="102"/>
    </row>
    <row r="639" spans="11:13" ht="15">
      <c r="K639" s="99"/>
      <c r="M639" s="102"/>
    </row>
    <row r="640" spans="11:13" ht="15">
      <c r="K640" s="99"/>
      <c r="M640" s="102"/>
    </row>
    <row r="641" spans="11:13" ht="15">
      <c r="K641" s="99"/>
      <c r="M641" s="102"/>
    </row>
    <row r="642" spans="11:13" ht="15">
      <c r="K642" s="99"/>
      <c r="M642" s="102"/>
    </row>
    <row r="643" spans="11:13" ht="15">
      <c r="K643" s="99"/>
      <c r="M643" s="102"/>
    </row>
    <row r="644" spans="11:13" ht="15">
      <c r="K644" s="99"/>
      <c r="M644" s="102"/>
    </row>
    <row r="645" spans="11:13" ht="15">
      <c r="K645" s="99"/>
      <c r="M645" s="102"/>
    </row>
    <row r="646" spans="11:13" ht="15">
      <c r="K646" s="99"/>
      <c r="M646" s="102"/>
    </row>
    <row r="647" spans="11:13" ht="15">
      <c r="K647" s="99"/>
      <c r="M647" s="102"/>
    </row>
    <row r="648" spans="11:13" ht="15">
      <c r="K648" s="99"/>
      <c r="M648" s="102"/>
    </row>
    <row r="649" spans="11:13" ht="15">
      <c r="K649" s="99"/>
      <c r="M649" s="102"/>
    </row>
    <row r="650" spans="11:13" ht="15">
      <c r="K650" s="99"/>
      <c r="M650" s="102"/>
    </row>
    <row r="651" spans="11:13" ht="15">
      <c r="K651" s="99"/>
      <c r="M651" s="102"/>
    </row>
    <row r="652" spans="11:13" ht="15">
      <c r="K652" s="99"/>
      <c r="M652" s="102"/>
    </row>
    <row r="653" spans="11:13" ht="15">
      <c r="K653" s="99"/>
      <c r="M653" s="102"/>
    </row>
    <row r="654" spans="11:13" ht="15">
      <c r="K654" s="99"/>
      <c r="M654" s="102"/>
    </row>
    <row r="655" spans="11:13" ht="15">
      <c r="K655" s="99"/>
      <c r="M655" s="102"/>
    </row>
    <row r="656" spans="11:13" ht="15">
      <c r="K656" s="99"/>
      <c r="M656" s="102"/>
    </row>
    <row r="657" spans="11:13" ht="15">
      <c r="K657" s="99"/>
      <c r="M657" s="102"/>
    </row>
    <row r="658" spans="11:13" ht="15">
      <c r="K658" s="99"/>
      <c r="M658" s="102"/>
    </row>
    <row r="659" spans="11:13" ht="15">
      <c r="K659" s="99"/>
      <c r="M659" s="102"/>
    </row>
    <row r="660" spans="11:13" ht="15">
      <c r="K660" s="99"/>
      <c r="M660" s="102"/>
    </row>
    <row r="661" spans="11:13" ht="15">
      <c r="K661" s="99"/>
      <c r="M661" s="102"/>
    </row>
    <row r="662" spans="11:13" ht="15">
      <c r="K662" s="99"/>
      <c r="M662" s="102"/>
    </row>
    <row r="663" spans="11:13" ht="15">
      <c r="K663" s="99"/>
      <c r="M663" s="102"/>
    </row>
    <row r="664" spans="11:13" ht="15">
      <c r="K664" s="99"/>
      <c r="M664" s="102"/>
    </row>
    <row r="665" spans="11:13" ht="15">
      <c r="K665" s="99"/>
      <c r="M665" s="102"/>
    </row>
    <row r="666" spans="11:13" ht="15">
      <c r="K666" s="99"/>
      <c r="M666" s="102"/>
    </row>
    <row r="667" spans="11:13" ht="15">
      <c r="K667" s="99"/>
      <c r="M667" s="102"/>
    </row>
    <row r="668" spans="11:13" ht="15">
      <c r="K668" s="99"/>
      <c r="M668" s="102"/>
    </row>
    <row r="669" spans="11:13" ht="15">
      <c r="K669" s="99"/>
      <c r="M669" s="102"/>
    </row>
    <row r="670" spans="11:13" ht="15">
      <c r="K670" s="99"/>
      <c r="M670" s="102"/>
    </row>
    <row r="671" spans="11:13" ht="15">
      <c r="K671" s="99"/>
      <c r="M671" s="102"/>
    </row>
    <row r="672" spans="11:13" ht="15">
      <c r="K672" s="99"/>
      <c r="M672" s="102"/>
    </row>
    <row r="673" spans="11:13" ht="15">
      <c r="K673" s="99"/>
      <c r="M673" s="102"/>
    </row>
    <row r="674" spans="11:13" ht="15">
      <c r="K674" s="99"/>
      <c r="M674" s="102"/>
    </row>
    <row r="675" spans="11:13" ht="15">
      <c r="K675" s="99"/>
      <c r="M675" s="102"/>
    </row>
    <row r="676" spans="11:13" ht="15">
      <c r="K676" s="99"/>
      <c r="M676" s="102"/>
    </row>
    <row r="677" spans="11:13" ht="15">
      <c r="K677" s="99"/>
      <c r="M677" s="102"/>
    </row>
    <row r="678" spans="11:13" ht="15">
      <c r="K678" s="99"/>
      <c r="M678" s="102"/>
    </row>
    <row r="679" spans="11:13" ht="15">
      <c r="K679" s="99"/>
      <c r="M679" s="102"/>
    </row>
    <row r="680" spans="11:13" ht="15">
      <c r="K680" s="99"/>
      <c r="M680" s="102"/>
    </row>
    <row r="681" spans="11:13" ht="15">
      <c r="K681" s="99"/>
      <c r="M681" s="102"/>
    </row>
    <row r="682" spans="11:13" ht="15">
      <c r="K682" s="99"/>
      <c r="M682" s="102"/>
    </row>
    <row r="683" spans="11:13" ht="15">
      <c r="K683" s="99"/>
      <c r="M683" s="102"/>
    </row>
    <row r="684" spans="11:13" ht="15">
      <c r="K684" s="99"/>
      <c r="M684" s="102"/>
    </row>
    <row r="685" spans="11:13" ht="15">
      <c r="K685" s="99"/>
      <c r="M685" s="102"/>
    </row>
    <row r="686" spans="11:13" ht="15">
      <c r="K686" s="99"/>
      <c r="M686" s="102"/>
    </row>
    <row r="687" spans="11:13" ht="15">
      <c r="K687" s="99"/>
      <c r="M687" s="102"/>
    </row>
    <row r="688" spans="11:13" ht="15">
      <c r="K688" s="99"/>
      <c r="M688" s="102"/>
    </row>
    <row r="689" spans="11:13" ht="15">
      <c r="K689" s="99"/>
      <c r="M689" s="102"/>
    </row>
    <row r="690" spans="11:13" ht="15">
      <c r="K690" s="99"/>
      <c r="M690" s="102"/>
    </row>
    <row r="691" spans="11:13" ht="15">
      <c r="K691" s="99"/>
      <c r="M691" s="102"/>
    </row>
    <row r="692" spans="11:13" ht="15">
      <c r="K692" s="99"/>
      <c r="M692" s="102"/>
    </row>
    <row r="693" spans="11:13" ht="15">
      <c r="K693" s="99"/>
      <c r="M693" s="102"/>
    </row>
    <row r="694" spans="11:13" ht="15">
      <c r="K694" s="99"/>
      <c r="M694" s="102"/>
    </row>
    <row r="695" spans="11:13" ht="15">
      <c r="K695" s="99"/>
      <c r="M695" s="102"/>
    </row>
    <row r="696" spans="11:13" ht="15">
      <c r="K696" s="99"/>
      <c r="M696" s="102"/>
    </row>
    <row r="697" spans="11:13" ht="15">
      <c r="K697" s="99"/>
      <c r="M697" s="102"/>
    </row>
    <row r="698" spans="11:13" ht="15">
      <c r="K698" s="99"/>
      <c r="M698" s="102"/>
    </row>
    <row r="699" spans="11:13" ht="15">
      <c r="K699" s="99"/>
      <c r="M699" s="102"/>
    </row>
    <row r="700" spans="11:13" ht="15">
      <c r="K700" s="99"/>
      <c r="M700" s="102"/>
    </row>
    <row r="701" spans="11:13" ht="15">
      <c r="K701" s="99"/>
      <c r="M701" s="102"/>
    </row>
    <row r="702" spans="11:13" ht="15">
      <c r="K702" s="99"/>
      <c r="M702" s="102"/>
    </row>
    <row r="703" spans="11:13" ht="15">
      <c r="K703" s="99"/>
      <c r="M703" s="102"/>
    </row>
    <row r="704" spans="11:13" ht="15">
      <c r="K704" s="99"/>
      <c r="M704" s="102"/>
    </row>
    <row r="705" spans="11:13" ht="15">
      <c r="K705" s="99"/>
      <c r="M705" s="102"/>
    </row>
    <row r="706" spans="11:13" ht="15">
      <c r="K706" s="99"/>
      <c r="M706" s="102"/>
    </row>
    <row r="707" spans="11:13" ht="15">
      <c r="K707" s="99"/>
      <c r="M707" s="102"/>
    </row>
    <row r="708" spans="11:13" ht="15">
      <c r="K708" s="99"/>
      <c r="M708" s="102"/>
    </row>
    <row r="709" spans="11:13" ht="15">
      <c r="K709" s="99"/>
      <c r="M709" s="102"/>
    </row>
    <row r="710" spans="11:13" ht="15">
      <c r="K710" s="99"/>
      <c r="M710" s="102"/>
    </row>
    <row r="711" spans="11:13" ht="15">
      <c r="K711" s="99"/>
      <c r="M711" s="102"/>
    </row>
    <row r="712" spans="11:13" ht="15">
      <c r="K712" s="99"/>
      <c r="M712" s="102"/>
    </row>
    <row r="713" spans="11:13" ht="15">
      <c r="K713" s="99"/>
      <c r="M713" s="102"/>
    </row>
    <row r="714" spans="11:13" ht="15">
      <c r="K714" s="99"/>
      <c r="M714" s="102"/>
    </row>
    <row r="715" spans="11:13" ht="15">
      <c r="K715" s="99"/>
      <c r="M715" s="102"/>
    </row>
    <row r="716" spans="11:13" ht="15">
      <c r="K716" s="99"/>
      <c r="M716" s="102"/>
    </row>
    <row r="717" spans="11:13" ht="15">
      <c r="K717" s="99"/>
      <c r="M717" s="102"/>
    </row>
    <row r="718" spans="11:13" ht="15">
      <c r="K718" s="99"/>
      <c r="M718" s="102"/>
    </row>
    <row r="719" spans="11:13" ht="15">
      <c r="K719" s="99"/>
      <c r="M719" s="102"/>
    </row>
    <row r="720" spans="11:13" ht="15">
      <c r="K720" s="99"/>
      <c r="M720" s="102"/>
    </row>
    <row r="721" spans="11:13" ht="15">
      <c r="K721" s="99"/>
      <c r="M721" s="102"/>
    </row>
    <row r="722" spans="11:13" ht="15">
      <c r="K722" s="99"/>
      <c r="M722" s="102"/>
    </row>
    <row r="723" spans="11:13" ht="15">
      <c r="K723" s="99"/>
      <c r="M723" s="102"/>
    </row>
    <row r="724" spans="11:13" ht="15">
      <c r="K724" s="99"/>
      <c r="M724" s="102"/>
    </row>
    <row r="725" spans="11:13" ht="15">
      <c r="K725" s="99"/>
      <c r="M725" s="102"/>
    </row>
    <row r="726" spans="11:13" ht="15">
      <c r="K726" s="99"/>
      <c r="M726" s="102"/>
    </row>
    <row r="727" spans="11:13" ht="15">
      <c r="K727" s="99"/>
      <c r="M727" s="102"/>
    </row>
    <row r="728" spans="11:13" ht="15">
      <c r="K728" s="99"/>
      <c r="M728" s="102"/>
    </row>
    <row r="729" spans="11:13" ht="15">
      <c r="K729" s="99"/>
      <c r="M729" s="102"/>
    </row>
    <row r="730" spans="11:13" ht="15">
      <c r="K730" s="99"/>
      <c r="M730" s="102"/>
    </row>
    <row r="731" spans="11:13" ht="15">
      <c r="K731" s="99"/>
      <c r="M731" s="102"/>
    </row>
    <row r="732" spans="11:13" ht="15">
      <c r="K732" s="99"/>
      <c r="M732" s="102"/>
    </row>
    <row r="733" spans="11:13" ht="15">
      <c r="K733" s="99"/>
      <c r="M733" s="102"/>
    </row>
    <row r="734" spans="11:13" ht="15">
      <c r="K734" s="99"/>
      <c r="M734" s="102"/>
    </row>
    <row r="735" spans="11:13" ht="15">
      <c r="K735" s="99"/>
      <c r="M735" s="102"/>
    </row>
    <row r="736" spans="11:13" ht="15">
      <c r="K736" s="99"/>
      <c r="M736" s="102"/>
    </row>
    <row r="737" spans="11:13" ht="15">
      <c r="K737" s="99"/>
      <c r="M737" s="102"/>
    </row>
    <row r="738" spans="11:13" ht="15">
      <c r="K738" s="99"/>
      <c r="M738" s="102"/>
    </row>
    <row r="739" spans="11:13" ht="15">
      <c r="K739" s="99"/>
      <c r="M739" s="102"/>
    </row>
    <row r="740" spans="11:13" ht="15">
      <c r="K740" s="99"/>
      <c r="M740" s="102"/>
    </row>
    <row r="741" spans="11:13" ht="15">
      <c r="K741" s="99"/>
      <c r="M741" s="102"/>
    </row>
    <row r="742" spans="11:13" ht="15">
      <c r="K742" s="99"/>
      <c r="M742" s="102"/>
    </row>
    <row r="743" spans="11:13" ht="15">
      <c r="K743" s="99"/>
      <c r="M743" s="102"/>
    </row>
    <row r="744" spans="11:13" ht="15">
      <c r="K744" s="99"/>
      <c r="M744" s="102"/>
    </row>
    <row r="745" spans="11:13" ht="15">
      <c r="K745" s="99"/>
      <c r="M745" s="102"/>
    </row>
    <row r="746" spans="11:13" ht="15">
      <c r="K746" s="99"/>
      <c r="M746" s="102"/>
    </row>
    <row r="747" spans="11:13" ht="15">
      <c r="K747" s="99"/>
      <c r="M747" s="102"/>
    </row>
    <row r="748" spans="11:13" ht="15">
      <c r="K748" s="99"/>
      <c r="M748" s="102"/>
    </row>
    <row r="749" spans="11:13" ht="15">
      <c r="K749" s="99"/>
      <c r="M749" s="102"/>
    </row>
    <row r="750" spans="11:13" ht="15">
      <c r="K750" s="99"/>
      <c r="M750" s="102"/>
    </row>
    <row r="751" spans="11:13" ht="15">
      <c r="K751" s="99"/>
      <c r="M751" s="102"/>
    </row>
    <row r="752" spans="11:13" ht="15">
      <c r="K752" s="99"/>
      <c r="M752" s="102"/>
    </row>
    <row r="753" spans="11:13" ht="15">
      <c r="K753" s="99"/>
      <c r="M753" s="102"/>
    </row>
    <row r="754" spans="11:13" ht="15">
      <c r="K754" s="99"/>
      <c r="M754" s="102"/>
    </row>
    <row r="755" spans="11:13" ht="15">
      <c r="K755" s="99"/>
      <c r="M755" s="102"/>
    </row>
    <row r="756" spans="11:13" ht="15">
      <c r="K756" s="99"/>
      <c r="M756" s="102"/>
    </row>
    <row r="757" spans="11:13" ht="15">
      <c r="K757" s="99"/>
      <c r="M757" s="102"/>
    </row>
    <row r="758" spans="11:13" ht="15">
      <c r="K758" s="99"/>
      <c r="M758" s="102"/>
    </row>
    <row r="759" spans="11:13" ht="15">
      <c r="K759" s="99"/>
      <c r="M759" s="102"/>
    </row>
    <row r="760" spans="11:13" ht="15">
      <c r="K760" s="99"/>
      <c r="M760" s="102"/>
    </row>
    <row r="761" spans="11:13" ht="15">
      <c r="K761" s="99"/>
      <c r="M761" s="102"/>
    </row>
    <row r="762" spans="11:13" ht="15">
      <c r="K762" s="99"/>
      <c r="M762" s="102"/>
    </row>
    <row r="763" spans="11:13" ht="15">
      <c r="K763" s="99"/>
      <c r="M763" s="102"/>
    </row>
    <row r="764" spans="11:13" ht="15">
      <c r="K764" s="99"/>
      <c r="M764" s="102"/>
    </row>
    <row r="765" spans="11:13" ht="15">
      <c r="K765" s="99"/>
      <c r="M765" s="102"/>
    </row>
    <row r="766" spans="11:13" ht="15">
      <c r="K766" s="99"/>
      <c r="M766" s="102"/>
    </row>
    <row r="767" spans="11:13" ht="15">
      <c r="K767" s="99"/>
      <c r="M767" s="102"/>
    </row>
    <row r="768" spans="11:13" ht="15">
      <c r="K768" s="99"/>
      <c r="M768" s="102"/>
    </row>
    <row r="769" spans="11:13" ht="15">
      <c r="K769" s="99"/>
      <c r="M769" s="102"/>
    </row>
    <row r="770" spans="11:13" ht="15">
      <c r="K770" s="99"/>
      <c r="M770" s="102"/>
    </row>
    <row r="771" spans="11:13" ht="15">
      <c r="K771" s="99"/>
      <c r="M771" s="102"/>
    </row>
    <row r="772" spans="11:13" ht="15">
      <c r="K772" s="99"/>
      <c r="M772" s="102"/>
    </row>
    <row r="773" spans="11:13" ht="15">
      <c r="K773" s="99"/>
      <c r="M773" s="102"/>
    </row>
    <row r="774" spans="11:13" ht="15">
      <c r="K774" s="99"/>
      <c r="M774" s="102"/>
    </row>
    <row r="775" spans="11:13" ht="15">
      <c r="K775" s="99"/>
      <c r="M775" s="102"/>
    </row>
    <row r="776" spans="11:13" ht="15">
      <c r="K776" s="99"/>
      <c r="M776" s="102"/>
    </row>
    <row r="777" spans="11:13" ht="15">
      <c r="K777" s="99"/>
      <c r="M777" s="102"/>
    </row>
    <row r="778" spans="11:13" ht="15">
      <c r="K778" s="99"/>
      <c r="M778" s="102"/>
    </row>
    <row r="779" spans="11:13" ht="15">
      <c r="K779" s="99"/>
      <c r="M779" s="102"/>
    </row>
    <row r="780" spans="11:13" ht="15">
      <c r="K780" s="99"/>
      <c r="M780" s="102"/>
    </row>
    <row r="781" spans="11:13" ht="15">
      <c r="K781" s="99"/>
      <c r="M781" s="102"/>
    </row>
    <row r="782" spans="11:13" ht="15">
      <c r="K782" s="99"/>
      <c r="M782" s="102"/>
    </row>
    <row r="783" spans="11:13" ht="15">
      <c r="K783" s="99"/>
      <c r="M783" s="102"/>
    </row>
    <row r="784" spans="11:13" ht="15">
      <c r="K784" s="99"/>
      <c r="M784" s="102"/>
    </row>
    <row r="785" spans="11:13" ht="15">
      <c r="K785" s="99"/>
      <c r="M785" s="102"/>
    </row>
    <row r="786" spans="11:13" ht="15">
      <c r="K786" s="99"/>
      <c r="M786" s="102"/>
    </row>
    <row r="787" spans="11:13" ht="15">
      <c r="K787" s="99"/>
      <c r="M787" s="102"/>
    </row>
    <row r="788" spans="11:13" ht="15">
      <c r="K788" s="99"/>
      <c r="M788" s="102"/>
    </row>
    <row r="789" spans="11:13" ht="15">
      <c r="K789" s="99"/>
      <c r="M789" s="102"/>
    </row>
    <row r="790" spans="11:13" ht="15">
      <c r="K790" s="99"/>
      <c r="M790" s="102"/>
    </row>
    <row r="791" spans="11:13" ht="15">
      <c r="K791" s="99"/>
      <c r="M791" s="102"/>
    </row>
    <row r="792" spans="11:13" ht="15">
      <c r="K792" s="99"/>
      <c r="M792" s="102"/>
    </row>
    <row r="793" spans="11:13" ht="15">
      <c r="K793" s="99"/>
      <c r="M793" s="102"/>
    </row>
    <row r="794" spans="11:13" ht="15">
      <c r="K794" s="99"/>
      <c r="M794" s="102"/>
    </row>
    <row r="795" spans="11:13" ht="15">
      <c r="K795" s="99"/>
      <c r="M795" s="102"/>
    </row>
    <row r="796" spans="11:13" ht="15">
      <c r="K796" s="99"/>
      <c r="M796" s="102"/>
    </row>
    <row r="797" spans="11:13" ht="15">
      <c r="K797" s="99"/>
      <c r="M797" s="102"/>
    </row>
    <row r="798" spans="11:13" ht="15">
      <c r="K798" s="99"/>
      <c r="M798" s="102"/>
    </row>
    <row r="799" spans="11:13" ht="15">
      <c r="K799" s="99"/>
      <c r="M799" s="102"/>
    </row>
    <row r="800" spans="11:13" ht="15">
      <c r="K800" s="99"/>
      <c r="M800" s="102"/>
    </row>
    <row r="801" spans="11:13" ht="15">
      <c r="K801" s="99"/>
      <c r="M801" s="102"/>
    </row>
    <row r="802" spans="11:13" ht="15">
      <c r="K802" s="99"/>
      <c r="M802" s="102"/>
    </row>
    <row r="803" spans="11:13" ht="15">
      <c r="K803" s="99"/>
      <c r="M803" s="102"/>
    </row>
    <row r="804" spans="11:13" ht="15">
      <c r="K804" s="99"/>
      <c r="M804" s="102"/>
    </row>
    <row r="805" spans="11:13" ht="15">
      <c r="K805" s="99"/>
      <c r="M805" s="102"/>
    </row>
    <row r="806" spans="11:13" ht="15">
      <c r="K806" s="99"/>
      <c r="M806" s="102"/>
    </row>
    <row r="807" spans="11:13" ht="15">
      <c r="K807" s="99"/>
      <c r="M807" s="102"/>
    </row>
    <row r="808" spans="11:13" ht="15">
      <c r="K808" s="99"/>
      <c r="M808" s="102"/>
    </row>
    <row r="809" spans="11:13" ht="15">
      <c r="K809" s="99"/>
      <c r="M809" s="102"/>
    </row>
    <row r="810" spans="11:13" ht="15">
      <c r="K810" s="99"/>
      <c r="M810" s="102"/>
    </row>
    <row r="811" spans="11:13" ht="15">
      <c r="K811" s="99"/>
      <c r="M811" s="102"/>
    </row>
    <row r="812" spans="11:13" ht="15">
      <c r="K812" s="99"/>
      <c r="M812" s="102"/>
    </row>
    <row r="813" spans="11:13" ht="15">
      <c r="K813" s="99"/>
      <c r="M813" s="102"/>
    </row>
    <row r="814" spans="11:13" ht="15">
      <c r="K814" s="99"/>
      <c r="M814" s="102"/>
    </row>
    <row r="815" spans="11:13" ht="15">
      <c r="K815" s="99"/>
      <c r="M815" s="102"/>
    </row>
    <row r="816" spans="11:13" ht="15">
      <c r="K816" s="99"/>
      <c r="M816" s="102"/>
    </row>
    <row r="817" spans="11:13" ht="15">
      <c r="K817" s="99"/>
      <c r="M817" s="102"/>
    </row>
    <row r="818" spans="11:13" ht="15">
      <c r="K818" s="99"/>
      <c r="M818" s="102"/>
    </row>
    <row r="819" spans="11:13" ht="15">
      <c r="K819" s="99"/>
      <c r="M819" s="102"/>
    </row>
    <row r="820" spans="11:13" ht="15">
      <c r="K820" s="99"/>
      <c r="M820" s="102"/>
    </row>
    <row r="821" spans="11:13" ht="15">
      <c r="K821" s="99"/>
      <c r="M821" s="102"/>
    </row>
    <row r="822" spans="11:13" ht="15">
      <c r="K822" s="99"/>
      <c r="M822" s="102"/>
    </row>
    <row r="823" spans="11:13" ht="15">
      <c r="K823" s="99"/>
      <c r="M823" s="102"/>
    </row>
    <row r="824" spans="11:13" ht="15">
      <c r="K824" s="99"/>
      <c r="M824" s="102"/>
    </row>
    <row r="825" spans="11:13" ht="15">
      <c r="K825" s="99"/>
      <c r="M825" s="102"/>
    </row>
    <row r="826" spans="11:13" ht="15">
      <c r="K826" s="99"/>
      <c r="M826" s="102"/>
    </row>
    <row r="827" spans="11:13" ht="15">
      <c r="K827" s="99"/>
      <c r="M827" s="102"/>
    </row>
    <row r="828" spans="11:13" ht="15">
      <c r="K828" s="99"/>
      <c r="M828" s="102"/>
    </row>
    <row r="829" spans="11:13" ht="15">
      <c r="K829" s="99"/>
      <c r="M829" s="102"/>
    </row>
    <row r="830" spans="11:13" ht="15">
      <c r="K830" s="99"/>
      <c r="M830" s="102"/>
    </row>
    <row r="831" spans="11:13" ht="15">
      <c r="K831" s="99"/>
      <c r="M831" s="102"/>
    </row>
    <row r="832" spans="11:13" ht="15">
      <c r="K832" s="99"/>
      <c r="M832" s="102"/>
    </row>
    <row r="833" spans="11:13" ht="15">
      <c r="K833" s="99"/>
      <c r="M833" s="102"/>
    </row>
    <row r="834" spans="11:13" ht="15">
      <c r="K834" s="99"/>
      <c r="M834" s="102"/>
    </row>
    <row r="835" spans="11:13" ht="15">
      <c r="K835" s="99"/>
      <c r="M835" s="102"/>
    </row>
    <row r="836" spans="11:13" ht="15">
      <c r="K836" s="99"/>
      <c r="M836" s="102"/>
    </row>
    <row r="837" spans="11:13" ht="15">
      <c r="K837" s="99"/>
      <c r="M837" s="102"/>
    </row>
    <row r="838" spans="11:13" ht="15">
      <c r="K838" s="99"/>
      <c r="M838" s="102"/>
    </row>
    <row r="839" spans="11:13" ht="15">
      <c r="K839" s="99"/>
      <c r="M839" s="102"/>
    </row>
    <row r="840" spans="11:13" ht="15">
      <c r="K840" s="99"/>
      <c r="M840" s="102"/>
    </row>
    <row r="841" spans="11:13" ht="15">
      <c r="K841" s="99"/>
      <c r="M841" s="102"/>
    </row>
    <row r="842" spans="11:13" ht="15">
      <c r="K842" s="99"/>
      <c r="M842" s="102"/>
    </row>
    <row r="843" spans="11:13" ht="15">
      <c r="K843" s="99"/>
      <c r="M843" s="102"/>
    </row>
    <row r="844" spans="11:13" ht="15">
      <c r="K844" s="99"/>
      <c r="M844" s="102"/>
    </row>
    <row r="845" spans="11:13" ht="15">
      <c r="K845" s="99"/>
      <c r="M845" s="102"/>
    </row>
    <row r="846" spans="11:13" ht="15">
      <c r="K846" s="99"/>
      <c r="M846" s="102"/>
    </row>
    <row r="847" spans="11:13" ht="15">
      <c r="K847" s="99"/>
      <c r="M847" s="102"/>
    </row>
    <row r="848" spans="11:13" ht="15">
      <c r="K848" s="99"/>
      <c r="M848" s="102"/>
    </row>
    <row r="849" spans="11:13" ht="15">
      <c r="K849" s="99"/>
      <c r="M849" s="102"/>
    </row>
    <row r="850" spans="11:13" ht="15">
      <c r="K850" s="99"/>
      <c r="M850" s="102"/>
    </row>
    <row r="851" spans="11:13" ht="15">
      <c r="K851" s="99"/>
      <c r="M851" s="102"/>
    </row>
    <row r="852" spans="11:13" ht="15">
      <c r="K852" s="99"/>
      <c r="M852" s="102"/>
    </row>
    <row r="853" spans="11:13" ht="15">
      <c r="K853" s="99"/>
      <c r="M853" s="102"/>
    </row>
    <row r="854" spans="11:13" ht="15">
      <c r="K854" s="99"/>
      <c r="M854" s="102"/>
    </row>
    <row r="855" spans="11:13" ht="15">
      <c r="K855" s="99"/>
      <c r="M855" s="102"/>
    </row>
    <row r="856" spans="11:13" ht="15">
      <c r="K856" s="99"/>
      <c r="M856" s="102"/>
    </row>
    <row r="857" spans="11:13" ht="15">
      <c r="K857" s="99"/>
      <c r="M857" s="102"/>
    </row>
    <row r="858" spans="11:13" ht="15">
      <c r="K858" s="99"/>
      <c r="M858" s="102"/>
    </row>
    <row r="859" spans="11:13" ht="15">
      <c r="K859" s="99"/>
      <c r="M859" s="102"/>
    </row>
    <row r="860" spans="11:13" ht="15">
      <c r="K860" s="99"/>
      <c r="M860" s="102"/>
    </row>
    <row r="861" spans="11:13" ht="15">
      <c r="K861" s="99"/>
      <c r="M861" s="102"/>
    </row>
    <row r="862" spans="11:13" ht="15">
      <c r="K862" s="99"/>
      <c r="M862" s="102"/>
    </row>
    <row r="863" spans="11:13" ht="15">
      <c r="K863" s="99"/>
      <c r="M863" s="102"/>
    </row>
    <row r="864" spans="11:13" ht="15">
      <c r="K864" s="99"/>
      <c r="M864" s="102"/>
    </row>
    <row r="865" spans="11:13" ht="15">
      <c r="K865" s="99"/>
      <c r="M865" s="102"/>
    </row>
    <row r="866" spans="11:13" ht="15">
      <c r="K866" s="99"/>
      <c r="M866" s="102"/>
    </row>
    <row r="867" spans="11:13" ht="15">
      <c r="K867" s="99"/>
      <c r="M867" s="102"/>
    </row>
    <row r="868" spans="11:13" ht="15">
      <c r="K868" s="99"/>
      <c r="M868" s="102"/>
    </row>
    <row r="869" spans="11:13" ht="15">
      <c r="K869" s="99"/>
      <c r="M869" s="102"/>
    </row>
    <row r="870" spans="11:13" ht="15">
      <c r="K870" s="99"/>
      <c r="M870" s="102"/>
    </row>
    <row r="871" spans="11:13" ht="15">
      <c r="K871" s="99"/>
      <c r="M871" s="102"/>
    </row>
    <row r="872" spans="11:13" ht="15">
      <c r="K872" s="99"/>
      <c r="M872" s="102"/>
    </row>
    <row r="873" spans="11:13" ht="15">
      <c r="K873" s="99"/>
      <c r="M873" s="102"/>
    </row>
    <row r="874" spans="11:13" ht="15">
      <c r="K874" s="99"/>
      <c r="M874" s="102"/>
    </row>
    <row r="875" spans="11:13" ht="15">
      <c r="K875" s="99"/>
      <c r="M875" s="102"/>
    </row>
    <row r="876" spans="11:13" ht="15">
      <c r="K876" s="99"/>
      <c r="M876" s="102"/>
    </row>
    <row r="877" spans="11:13" ht="15">
      <c r="K877" s="99"/>
      <c r="M877" s="102"/>
    </row>
    <row r="878" spans="11:13" ht="15">
      <c r="K878" s="99"/>
      <c r="M878" s="102"/>
    </row>
    <row r="879" spans="11:13" ht="15">
      <c r="K879" s="99"/>
      <c r="M879" s="102"/>
    </row>
    <row r="880" spans="11:13" ht="15">
      <c r="K880" s="99"/>
      <c r="M880" s="102"/>
    </row>
    <row r="881" spans="11:13" ht="15">
      <c r="K881" s="99"/>
      <c r="M881" s="102"/>
    </row>
    <row r="882" spans="11:13" ht="15">
      <c r="K882" s="99"/>
      <c r="M882" s="102"/>
    </row>
    <row r="883" spans="11:13" ht="15">
      <c r="K883" s="99"/>
      <c r="M883" s="102"/>
    </row>
    <row r="884" spans="11:13" ht="15">
      <c r="K884" s="99"/>
      <c r="M884" s="102"/>
    </row>
    <row r="885" spans="11:13" ht="15">
      <c r="K885" s="99"/>
      <c r="M885" s="102"/>
    </row>
    <row r="886" spans="11:13" ht="15">
      <c r="K886" s="99"/>
      <c r="M886" s="102"/>
    </row>
    <row r="887" spans="11:13" ht="15">
      <c r="K887" s="99"/>
      <c r="M887" s="102"/>
    </row>
    <row r="888" spans="11:13" ht="15">
      <c r="K888" s="99"/>
      <c r="M888" s="102"/>
    </row>
    <row r="889" spans="11:13" ht="15">
      <c r="K889" s="99"/>
      <c r="M889" s="102"/>
    </row>
    <row r="890" spans="11:13" ht="15">
      <c r="K890" s="99"/>
      <c r="M890" s="102"/>
    </row>
    <row r="891" spans="11:13" ht="15">
      <c r="K891" s="99"/>
      <c r="M891" s="102"/>
    </row>
    <row r="892" spans="11:13" ht="15">
      <c r="K892" s="99"/>
      <c r="M892" s="102"/>
    </row>
    <row r="893" spans="11:13" ht="15">
      <c r="K893" s="99"/>
      <c r="M893" s="102"/>
    </row>
    <row r="894" spans="11:13" ht="15">
      <c r="K894" s="99"/>
      <c r="M894" s="102"/>
    </row>
    <row r="895" spans="11:13" ht="15">
      <c r="K895" s="99"/>
      <c r="M895" s="102"/>
    </row>
    <row r="896" spans="11:13" ht="15">
      <c r="K896" s="99"/>
      <c r="M896" s="102"/>
    </row>
    <row r="897" spans="11:13" ht="15">
      <c r="K897" s="99"/>
      <c r="M897" s="102"/>
    </row>
    <row r="898" spans="11:13" ht="15">
      <c r="K898" s="99"/>
      <c r="M898" s="102"/>
    </row>
    <row r="899" spans="11:13" ht="15">
      <c r="K899" s="99"/>
      <c r="M899" s="102"/>
    </row>
    <row r="900" spans="11:13" ht="15">
      <c r="K900" s="99"/>
      <c r="M900" s="102"/>
    </row>
    <row r="901" spans="11:13" ht="15">
      <c r="K901" s="99"/>
      <c r="M901" s="102"/>
    </row>
    <row r="902" spans="11:13" ht="15">
      <c r="K902" s="99"/>
      <c r="M902" s="102"/>
    </row>
    <row r="903" spans="11:13" ht="15">
      <c r="K903" s="99"/>
      <c r="M903" s="102"/>
    </row>
    <row r="904" spans="11:13" ht="15">
      <c r="K904" s="99"/>
      <c r="M904" s="102"/>
    </row>
    <row r="905" spans="11:13" ht="15">
      <c r="K905" s="99"/>
      <c r="M905" s="102"/>
    </row>
    <row r="906" spans="11:13" ht="15">
      <c r="K906" s="99"/>
      <c r="M906" s="102"/>
    </row>
    <row r="907" spans="11:13" ht="15">
      <c r="K907" s="99"/>
      <c r="M907" s="102"/>
    </row>
    <row r="908" spans="11:13" ht="15">
      <c r="K908" s="99"/>
      <c r="M908" s="102"/>
    </row>
    <row r="909" spans="11:13" ht="15">
      <c r="K909" s="99"/>
      <c r="M909" s="102"/>
    </row>
    <row r="910" spans="11:13" ht="15">
      <c r="K910" s="99"/>
      <c r="M910" s="102"/>
    </row>
    <row r="911" spans="11:13" ht="15">
      <c r="K911" s="99"/>
      <c r="M911" s="102"/>
    </row>
    <row r="912" spans="11:13" ht="15">
      <c r="K912" s="99"/>
      <c r="M912" s="102"/>
    </row>
    <row r="913" spans="11:13" ht="15">
      <c r="K913" s="99"/>
      <c r="M913" s="102"/>
    </row>
    <row r="914" spans="11:13" ht="15">
      <c r="K914" s="99"/>
      <c r="M914" s="102"/>
    </row>
    <row r="915" spans="11:13" ht="15">
      <c r="K915" s="99"/>
      <c r="M915" s="102"/>
    </row>
    <row r="916" spans="11:13" ht="15">
      <c r="K916" s="99"/>
      <c r="M916" s="102"/>
    </row>
    <row r="917" spans="11:13" ht="15">
      <c r="K917" s="99"/>
      <c r="M917" s="102"/>
    </row>
    <row r="918" spans="11:13" ht="15">
      <c r="K918" s="99"/>
      <c r="M918" s="102"/>
    </row>
    <row r="919" spans="11:13" ht="15">
      <c r="K919" s="99"/>
      <c r="M919" s="102"/>
    </row>
    <row r="920" spans="11:13" ht="15">
      <c r="K920" s="99"/>
      <c r="M920" s="102"/>
    </row>
    <row r="921" spans="11:13" ht="15">
      <c r="K921" s="99"/>
      <c r="M921" s="102"/>
    </row>
    <row r="922" spans="11:13" ht="15">
      <c r="K922" s="99"/>
      <c r="M922" s="102"/>
    </row>
    <row r="923" spans="11:13" ht="15">
      <c r="K923" s="99"/>
      <c r="M923" s="102"/>
    </row>
    <row r="924" spans="11:13" ht="15">
      <c r="K924" s="99"/>
      <c r="M924" s="102"/>
    </row>
    <row r="925" spans="11:13" ht="15">
      <c r="K925" s="99"/>
      <c r="M925" s="102"/>
    </row>
    <row r="926" spans="11:13" ht="15">
      <c r="K926" s="99"/>
      <c r="M926" s="102"/>
    </row>
    <row r="927" spans="11:13" ht="15">
      <c r="K927" s="99"/>
      <c r="M927" s="102"/>
    </row>
    <row r="928" spans="11:13" ht="15">
      <c r="K928" s="99"/>
      <c r="M928" s="102"/>
    </row>
    <row r="929" spans="11:13" ht="15">
      <c r="K929" s="99"/>
      <c r="M929" s="102"/>
    </row>
    <row r="930" spans="11:13" ht="15">
      <c r="K930" s="99"/>
      <c r="M930" s="102"/>
    </row>
    <row r="931" spans="11:13" ht="15">
      <c r="K931" s="99"/>
      <c r="M931" s="102"/>
    </row>
    <row r="932" spans="11:13" ht="15">
      <c r="K932" s="99"/>
      <c r="M932" s="102"/>
    </row>
    <row r="933" spans="11:13" ht="15">
      <c r="K933" s="99"/>
      <c r="M933" s="102"/>
    </row>
    <row r="934" spans="11:13" ht="15">
      <c r="K934" s="99"/>
      <c r="M934" s="102"/>
    </row>
    <row r="935" spans="11:13" ht="15">
      <c r="K935" s="99"/>
      <c r="M935" s="102"/>
    </row>
    <row r="936" spans="11:13" ht="15">
      <c r="K936" s="99"/>
      <c r="M936" s="102"/>
    </row>
    <row r="937" spans="11:13" ht="15">
      <c r="K937" s="99"/>
      <c r="M937" s="102"/>
    </row>
    <row r="938" spans="11:13" ht="15">
      <c r="K938" s="99"/>
      <c r="M938" s="102"/>
    </row>
    <row r="939" spans="11:13" ht="15">
      <c r="K939" s="99"/>
      <c r="M939" s="102"/>
    </row>
    <row r="940" spans="11:13" ht="15">
      <c r="K940" s="99"/>
      <c r="M940" s="102"/>
    </row>
    <row r="941" spans="11:13" ht="15">
      <c r="K941" s="99"/>
      <c r="M941" s="102"/>
    </row>
    <row r="942" spans="11:13" ht="15">
      <c r="K942" s="99"/>
      <c r="M942" s="102"/>
    </row>
    <row r="943" spans="11:13" ht="15">
      <c r="K943" s="99"/>
      <c r="M943" s="102"/>
    </row>
    <row r="944" spans="11:13" ht="15">
      <c r="K944" s="99"/>
      <c r="M944" s="102"/>
    </row>
    <row r="945" spans="11:13" ht="15">
      <c r="K945" s="99"/>
      <c r="M945" s="102"/>
    </row>
    <row r="946" spans="11:13" ht="15">
      <c r="K946" s="99"/>
      <c r="M946" s="102"/>
    </row>
    <row r="947" spans="11:13" ht="15">
      <c r="K947" s="99"/>
      <c r="M947" s="102"/>
    </row>
    <row r="948" spans="11:13" ht="15">
      <c r="K948" s="99"/>
      <c r="M948" s="102"/>
    </row>
    <row r="949" spans="11:13" ht="15">
      <c r="K949" s="99"/>
      <c r="M949" s="102"/>
    </row>
    <row r="950" spans="11:13" ht="15">
      <c r="K950" s="99"/>
      <c r="M950" s="102"/>
    </row>
    <row r="951" spans="11:13" ht="15">
      <c r="K951" s="99"/>
      <c r="M951" s="102"/>
    </row>
    <row r="952" spans="11:13" ht="15">
      <c r="K952" s="99"/>
      <c r="M952" s="102"/>
    </row>
    <row r="953" spans="11:13" ht="15">
      <c r="K953" s="99"/>
      <c r="M953" s="102"/>
    </row>
    <row r="954" spans="11:13" ht="15">
      <c r="K954" s="99"/>
      <c r="M954" s="102"/>
    </row>
    <row r="955" spans="11:13" ht="15">
      <c r="K955" s="99"/>
      <c r="M955" s="102"/>
    </row>
    <row r="956" spans="11:13" ht="15">
      <c r="K956" s="99"/>
      <c r="M956" s="102"/>
    </row>
    <row r="957" spans="11:13" ht="15">
      <c r="K957" s="99"/>
      <c r="M957" s="102"/>
    </row>
    <row r="958" spans="11:13" ht="15">
      <c r="K958" s="99"/>
      <c r="M958" s="102"/>
    </row>
    <row r="959" spans="11:13" ht="15">
      <c r="K959" s="99"/>
      <c r="M959" s="102"/>
    </row>
    <row r="960" spans="11:13" ht="15">
      <c r="K960" s="99"/>
      <c r="M960" s="102"/>
    </row>
    <row r="961" spans="11:13" ht="15">
      <c r="K961" s="99"/>
      <c r="M961" s="102"/>
    </row>
    <row r="962" spans="11:13" ht="15">
      <c r="K962" s="99"/>
      <c r="M962" s="102"/>
    </row>
    <row r="963" spans="11:13" ht="15">
      <c r="K963" s="99"/>
      <c r="M963" s="102"/>
    </row>
    <row r="964" spans="11:13" ht="15">
      <c r="K964" s="99"/>
      <c r="M964" s="102"/>
    </row>
    <row r="965" spans="11:13" ht="15">
      <c r="K965" s="99"/>
      <c r="M965" s="102"/>
    </row>
    <row r="966" spans="11:13" ht="15">
      <c r="K966" s="99"/>
      <c r="M966" s="102"/>
    </row>
    <row r="967" spans="11:13" ht="15">
      <c r="K967" s="99"/>
      <c r="M967" s="102"/>
    </row>
    <row r="968" spans="11:13" ht="15">
      <c r="K968" s="99"/>
      <c r="M968" s="102"/>
    </row>
    <row r="969" spans="11:13" ht="15">
      <c r="K969" s="99"/>
      <c r="M969" s="102"/>
    </row>
    <row r="970" spans="11:13" ht="15">
      <c r="K970" s="99"/>
      <c r="M970" s="102"/>
    </row>
    <row r="971" spans="11:13" ht="15">
      <c r="K971" s="99"/>
      <c r="M971" s="102"/>
    </row>
    <row r="972" spans="11:13" ht="15">
      <c r="K972" s="99"/>
      <c r="M972" s="102"/>
    </row>
    <row r="973" spans="11:13" ht="15">
      <c r="K973" s="99"/>
      <c r="M973" s="102"/>
    </row>
    <row r="974" spans="11:13" ht="15">
      <c r="K974" s="99"/>
      <c r="M974" s="102"/>
    </row>
    <row r="975" spans="11:13" ht="15">
      <c r="K975" s="99"/>
      <c r="M975" s="102"/>
    </row>
    <row r="976" spans="11:13" ht="15">
      <c r="K976" s="99"/>
      <c r="M976" s="102"/>
    </row>
    <row r="977" spans="11:13" ht="15">
      <c r="K977" s="99"/>
      <c r="M977" s="102"/>
    </row>
    <row r="978" spans="11:13" ht="15">
      <c r="K978" s="99"/>
      <c r="M978" s="102"/>
    </row>
    <row r="979" spans="11:13" ht="15">
      <c r="K979" s="99"/>
      <c r="M979" s="102"/>
    </row>
    <row r="980" spans="11:13" ht="15">
      <c r="K980" s="99"/>
      <c r="M980" s="102"/>
    </row>
    <row r="981" spans="11:13" ht="15">
      <c r="K981" s="99"/>
      <c r="M981" s="102"/>
    </row>
    <row r="982" spans="11:13" ht="15">
      <c r="K982" s="99"/>
      <c r="M982" s="102"/>
    </row>
    <row r="983" spans="11:13" ht="15">
      <c r="K983" s="99"/>
      <c r="M983" s="102"/>
    </row>
    <row r="984" spans="11:13" ht="15">
      <c r="K984" s="99"/>
      <c r="M984" s="102"/>
    </row>
    <row r="985" spans="11:13" ht="15">
      <c r="K985" s="99"/>
      <c r="M985" s="102"/>
    </row>
    <row r="986" spans="11:13" ht="15">
      <c r="K986" s="99"/>
      <c r="M986" s="102"/>
    </row>
    <row r="987" spans="11:13" ht="15">
      <c r="K987" s="99"/>
      <c r="M987" s="102"/>
    </row>
    <row r="988" spans="11:13" ht="15">
      <c r="K988" s="99"/>
      <c r="M988" s="102"/>
    </row>
    <row r="989" spans="11:13" ht="15">
      <c r="K989" s="99"/>
      <c r="M989" s="102"/>
    </row>
    <row r="990" spans="11:13" ht="15">
      <c r="K990" s="99"/>
      <c r="M990" s="102"/>
    </row>
    <row r="991" spans="11:13" ht="15">
      <c r="K991" s="99"/>
      <c r="M991" s="102"/>
    </row>
    <row r="992" spans="11:13" ht="15">
      <c r="K992" s="99"/>
      <c r="M992" s="102"/>
    </row>
    <row r="993" spans="11:13" ht="15">
      <c r="K993" s="99"/>
      <c r="M993" s="102"/>
    </row>
    <row r="994" spans="11:13" ht="15">
      <c r="K994" s="99"/>
      <c r="M994" s="102"/>
    </row>
    <row r="995" spans="11:13" ht="15">
      <c r="K995" s="99"/>
      <c r="M995" s="102"/>
    </row>
    <row r="996" spans="11:13" ht="15">
      <c r="K996" s="99"/>
      <c r="M996" s="102"/>
    </row>
    <row r="997" spans="11:13" ht="15">
      <c r="K997" s="99"/>
      <c r="M997" s="102"/>
    </row>
    <row r="998" spans="11:13" ht="15">
      <c r="K998" s="99"/>
      <c r="M998" s="102"/>
    </row>
    <row r="999" spans="11:13" ht="15">
      <c r="K999" s="99"/>
      <c r="M999" s="102"/>
    </row>
    <row r="1000" spans="11:13" ht="15">
      <c r="K1000" s="99"/>
      <c r="M1000" s="102"/>
    </row>
  </sheetData>
  <mergeCells count="3">
    <mergeCell ref="O2:R2"/>
    <mergeCell ref="S2:V2"/>
    <mergeCell ref="M9:N9"/>
  </mergeCells>
  <dataValidations count="1">
    <dataValidation type="list" allowBlank="1" sqref="N10" xr:uid="{8727C98C-CC05-4B3B-9290-DDDDD04EDACE}">
      <formula1>$M$4:$M$6</formula1>
    </dataValidation>
  </dataValidations>
  <hyperlinks>
    <hyperlink ref="B2" r:id="rId1" xr:uid="{F755C70D-FC34-4CC3-BDDA-6C91863786B0}"/>
    <hyperlink ref="D22" r:id="rId2" xr:uid="{BB3E7F30-31AE-4985-811E-1596FD7507D4}"/>
    <hyperlink ref="C23" r:id="rId3" xr:uid="{B7E5EC0D-AAEF-414F-A0E2-3C743224434E}"/>
    <hyperlink ref="C24" r:id="rId4" xr:uid="{8BD0D14D-5480-44C0-B6DA-57A2CC4C381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9BD2D-2753-46F2-9493-DE7D664739E1}">
  <dimension ref="A1:C25"/>
  <sheetViews>
    <sheetView workbookViewId="0">
      <selection activeCell="E19" sqref="E19"/>
    </sheetView>
  </sheetViews>
  <sheetFormatPr baseColWidth="10" defaultColWidth="9" defaultRowHeight="14"/>
  <cols>
    <col min="1" max="1" width="44.796875" style="173" customWidth="1"/>
    <col min="2" max="2" width="36.796875" customWidth="1"/>
    <col min="3" max="3" width="21.796875" customWidth="1"/>
  </cols>
  <sheetData>
    <row r="1" spans="1:3" ht="16">
      <c r="A1" s="100" t="s">
        <v>620</v>
      </c>
    </row>
    <row r="2" spans="1:3" ht="16">
      <c r="A2" s="163" t="s">
        <v>510</v>
      </c>
      <c r="B2" s="164"/>
    </row>
    <row r="3" spans="1:3" ht="16">
      <c r="A3" s="100" t="s">
        <v>548</v>
      </c>
      <c r="B3" s="101" t="s">
        <v>621</v>
      </c>
    </row>
    <row r="4" spans="1:3" ht="16">
      <c r="A4" s="100" t="s">
        <v>622</v>
      </c>
      <c r="B4" s="98">
        <v>0.68</v>
      </c>
      <c r="C4" s="98" t="s">
        <v>623</v>
      </c>
    </row>
    <row r="5" spans="1:3" ht="32">
      <c r="A5" s="172" t="s">
        <v>624</v>
      </c>
      <c r="B5" s="165">
        <f>B4/1.102311</f>
        <v>0.61688579720242298</v>
      </c>
      <c r="C5" s="98" t="s">
        <v>625</v>
      </c>
    </row>
    <row r="6" spans="1:3" ht="16">
      <c r="A6" s="100" t="s">
        <v>626</v>
      </c>
      <c r="B6" s="98" t="s">
        <v>627</v>
      </c>
    </row>
    <row r="8" spans="1:3" ht="16">
      <c r="A8" s="163" t="s">
        <v>533</v>
      </c>
      <c r="B8" s="164"/>
    </row>
    <row r="9" spans="1:3" ht="16">
      <c r="A9" s="100" t="s">
        <v>548</v>
      </c>
      <c r="B9" s="166" t="s">
        <v>628</v>
      </c>
    </row>
    <row r="10" spans="1:3" ht="32">
      <c r="A10" s="100" t="s">
        <v>629</v>
      </c>
      <c r="B10" s="98">
        <v>0.56999999999999995</v>
      </c>
    </row>
    <row r="11" spans="1:3" ht="32">
      <c r="A11" s="172" t="s">
        <v>630</v>
      </c>
      <c r="B11" s="165">
        <f>B10/1.102311</f>
        <v>0.51709544765497206</v>
      </c>
      <c r="C11" s="98" t="s">
        <v>625</v>
      </c>
    </row>
    <row r="12" spans="1:3" ht="16">
      <c r="A12" s="100" t="s">
        <v>626</v>
      </c>
      <c r="B12" s="98">
        <v>2020</v>
      </c>
    </row>
    <row r="15" spans="1:3" ht="24.75" customHeight="1">
      <c r="A15" s="169" t="s">
        <v>502</v>
      </c>
      <c r="B15" s="170"/>
    </row>
    <row r="16" spans="1:3" ht="16">
      <c r="A16" s="102" t="s">
        <v>631</v>
      </c>
      <c r="B16" s="98">
        <v>0.50449999999999995</v>
      </c>
      <c r="C16" s="98" t="s">
        <v>632</v>
      </c>
    </row>
    <row r="19" spans="1:3" ht="16.5" customHeight="1">
      <c r="A19" s="167" t="s">
        <v>633</v>
      </c>
      <c r="B19" s="168"/>
    </row>
    <row r="20" spans="1:3" ht="16">
      <c r="A20" s="102" t="s">
        <v>634</v>
      </c>
      <c r="B20" s="98" t="s">
        <v>635</v>
      </c>
      <c r="C20" s="171" t="s">
        <v>636</v>
      </c>
    </row>
    <row r="22" spans="1:3" ht="16">
      <c r="A22" s="102" t="s">
        <v>637</v>
      </c>
    </row>
    <row r="23" spans="1:3" ht="16">
      <c r="A23" s="102" t="s">
        <v>638</v>
      </c>
    </row>
    <row r="25" spans="1:3" ht="64">
      <c r="A25" s="102" t="s">
        <v>639</v>
      </c>
    </row>
  </sheetData>
  <hyperlinks>
    <hyperlink ref="B3" r:id="rId1" xr:uid="{0921E3A0-FF55-428E-ABD4-29C527F409BF}"/>
    <hyperlink ref="B9" r:id="rId2" xr:uid="{E9CD7DDB-42B6-479F-93E3-795D2EAA66F7}"/>
    <hyperlink ref="C20" r:id="rId3" xr:uid="{71A9DB85-0C75-437E-B03E-4874E5E93C0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20F47-853B-4650-AA7C-2E1584418B23}">
  <dimension ref="A1:B9"/>
  <sheetViews>
    <sheetView workbookViewId="0">
      <selection activeCell="H40" sqref="H40"/>
    </sheetView>
  </sheetViews>
  <sheetFormatPr baseColWidth="10" defaultColWidth="9" defaultRowHeight="14"/>
  <cols>
    <col min="1" max="1" width="14" customWidth="1"/>
    <col min="2" max="2" width="16.19921875" customWidth="1"/>
  </cols>
  <sheetData>
    <row r="1" spans="1:2">
      <c r="A1" s="94" t="s">
        <v>605</v>
      </c>
      <c r="B1" s="94" t="s">
        <v>606</v>
      </c>
    </row>
    <row r="2" spans="1:2">
      <c r="A2" s="93" t="s">
        <v>604</v>
      </c>
      <c r="B2" s="93" t="s">
        <v>604</v>
      </c>
    </row>
    <row r="3" spans="1:2">
      <c r="A3" s="93" t="s">
        <v>607</v>
      </c>
    </row>
    <row r="4" spans="1:2">
      <c r="A4" s="93" t="s">
        <v>608</v>
      </c>
    </row>
    <row r="5" spans="1:2">
      <c r="A5" s="93" t="s">
        <v>609</v>
      </c>
    </row>
    <row r="6" spans="1:2">
      <c r="A6" s="93" t="s">
        <v>610</v>
      </c>
    </row>
    <row r="7" spans="1:2">
      <c r="A7" s="93" t="s">
        <v>611</v>
      </c>
    </row>
    <row r="8" spans="1:2">
      <c r="A8" s="93" t="s">
        <v>612</v>
      </c>
    </row>
    <row r="9" spans="1:2">
      <c r="A9" s="93" t="s">
        <v>613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21" sqref="C21"/>
    </sheetView>
  </sheetViews>
  <sheetFormatPr baseColWidth="10" defaultColWidth="14.3984375" defaultRowHeight="15" customHeight="1"/>
  <cols>
    <col min="1" max="1" width="2.796875" customWidth="1"/>
    <col min="2" max="2" width="8.3984375" customWidth="1"/>
    <col min="3" max="3" width="14.796875" customWidth="1"/>
    <col min="4" max="4" width="19.3984375" customWidth="1"/>
    <col min="5" max="5" width="86.796875" customWidth="1"/>
    <col min="6" max="26" width="9.19921875" customWidth="1"/>
  </cols>
  <sheetData>
    <row r="1" spans="1:26" ht="12.75" customHeight="1">
      <c r="A1" s="21"/>
      <c r="B1" s="21"/>
      <c r="C1" s="21"/>
      <c r="D1" s="21"/>
      <c r="E1" s="22"/>
      <c r="F1" s="21"/>
      <c r="G1" s="21"/>
      <c r="H1" s="21"/>
      <c r="I1" s="21"/>
      <c r="J1" s="21"/>
      <c r="K1" s="21"/>
      <c r="L1" s="21"/>
      <c r="M1" s="21"/>
      <c r="N1" s="21"/>
      <c r="O1" s="21"/>
      <c r="P1" s="21"/>
      <c r="Q1" s="21"/>
      <c r="R1" s="21"/>
      <c r="S1" s="21"/>
      <c r="T1" s="21"/>
      <c r="U1" s="21"/>
      <c r="V1" s="21"/>
      <c r="W1" s="21"/>
      <c r="X1" s="21"/>
      <c r="Y1" s="21"/>
      <c r="Z1" s="21"/>
    </row>
    <row r="2" spans="1:26" ht="12.75" customHeight="1">
      <c r="A2" s="21"/>
      <c r="B2" s="21"/>
      <c r="C2" s="21"/>
      <c r="D2" s="21"/>
      <c r="E2" s="22"/>
      <c r="F2" s="21"/>
      <c r="G2" s="21"/>
      <c r="H2" s="21"/>
      <c r="I2" s="21"/>
      <c r="J2" s="21"/>
      <c r="K2" s="21"/>
      <c r="L2" s="21"/>
      <c r="M2" s="21"/>
      <c r="N2" s="21"/>
      <c r="O2" s="21"/>
      <c r="P2" s="21"/>
      <c r="Q2" s="21"/>
      <c r="R2" s="21"/>
      <c r="S2" s="21"/>
      <c r="T2" s="21"/>
      <c r="U2" s="21"/>
      <c r="V2" s="21"/>
      <c r="W2" s="21"/>
      <c r="X2" s="21"/>
      <c r="Y2" s="21"/>
      <c r="Z2" s="21"/>
    </row>
    <row r="3" spans="1:26" ht="12.75" customHeight="1">
      <c r="A3" s="21"/>
      <c r="B3" s="21"/>
      <c r="C3" s="21"/>
      <c r="D3" s="21"/>
      <c r="E3" s="22"/>
      <c r="F3" s="21"/>
      <c r="G3" s="21"/>
      <c r="H3" s="21"/>
      <c r="I3" s="21"/>
      <c r="J3" s="21"/>
      <c r="K3" s="21"/>
      <c r="L3" s="21"/>
      <c r="M3" s="21"/>
      <c r="N3" s="21"/>
      <c r="O3" s="21"/>
      <c r="P3" s="21"/>
      <c r="Q3" s="21"/>
      <c r="R3" s="21"/>
      <c r="S3" s="21"/>
      <c r="T3" s="21"/>
      <c r="U3" s="21"/>
      <c r="V3" s="21"/>
      <c r="W3" s="21"/>
      <c r="X3" s="21"/>
      <c r="Y3" s="21"/>
      <c r="Z3" s="21"/>
    </row>
    <row r="4" spans="1:26" ht="12.75" customHeight="1">
      <c r="A4" s="21"/>
      <c r="B4" s="21"/>
      <c r="C4" s="21"/>
      <c r="D4" s="21"/>
      <c r="E4" s="22"/>
      <c r="F4" s="21"/>
      <c r="G4" s="21"/>
      <c r="H4" s="21"/>
      <c r="I4" s="21"/>
      <c r="J4" s="21"/>
      <c r="K4" s="21"/>
      <c r="L4" s="21"/>
      <c r="M4" s="21"/>
      <c r="N4" s="21"/>
      <c r="O4" s="21"/>
      <c r="P4" s="21"/>
      <c r="Q4" s="21"/>
      <c r="R4" s="21"/>
      <c r="S4" s="21"/>
      <c r="T4" s="21"/>
      <c r="U4" s="21"/>
      <c r="V4" s="21"/>
      <c r="W4" s="21"/>
      <c r="X4" s="21"/>
      <c r="Y4" s="21"/>
      <c r="Z4" s="21"/>
    </row>
    <row r="5" spans="1:26" ht="12.75" customHeight="1">
      <c r="A5" s="21"/>
      <c r="B5" s="21"/>
      <c r="C5" s="21"/>
      <c r="D5" s="21"/>
      <c r="E5" s="22"/>
      <c r="F5" s="21"/>
      <c r="G5" s="21"/>
      <c r="H5" s="21"/>
      <c r="I5" s="21"/>
      <c r="J5" s="21"/>
      <c r="K5" s="21"/>
      <c r="L5" s="21"/>
      <c r="M5" s="21"/>
      <c r="N5" s="21"/>
      <c r="O5" s="21"/>
      <c r="P5" s="21"/>
      <c r="Q5" s="21"/>
      <c r="R5" s="21"/>
      <c r="S5" s="21"/>
      <c r="T5" s="21"/>
      <c r="U5" s="21"/>
      <c r="V5" s="21"/>
      <c r="W5" s="21"/>
      <c r="X5" s="21"/>
      <c r="Y5" s="21"/>
      <c r="Z5" s="21"/>
    </row>
    <row r="6" spans="1:26" ht="12.75" customHeight="1">
      <c r="A6" s="21"/>
      <c r="B6" s="21"/>
      <c r="C6" s="21"/>
      <c r="D6" s="21"/>
      <c r="E6" s="22"/>
      <c r="F6" s="21"/>
      <c r="G6" s="21"/>
      <c r="H6" s="21"/>
      <c r="I6" s="21"/>
      <c r="J6" s="21"/>
      <c r="K6" s="21"/>
      <c r="L6" s="21"/>
      <c r="M6" s="21"/>
      <c r="N6" s="21"/>
      <c r="O6" s="21"/>
      <c r="P6" s="21"/>
      <c r="Q6" s="21"/>
      <c r="R6" s="21"/>
      <c r="S6" s="21"/>
      <c r="T6" s="21"/>
      <c r="U6" s="21"/>
      <c r="V6" s="21"/>
      <c r="W6" s="21"/>
      <c r="X6" s="21"/>
      <c r="Y6" s="21"/>
      <c r="Z6" s="21"/>
    </row>
    <row r="7" spans="1:26" ht="24.75" customHeight="1">
      <c r="A7" s="21"/>
      <c r="B7" s="1" t="s">
        <v>110</v>
      </c>
      <c r="C7" s="21"/>
      <c r="D7" s="21"/>
      <c r="E7" s="22"/>
      <c r="F7" s="21"/>
      <c r="G7" s="21"/>
      <c r="H7" s="21"/>
      <c r="I7" s="21"/>
      <c r="J7" s="21"/>
      <c r="K7" s="21"/>
      <c r="L7" s="21"/>
      <c r="M7" s="21"/>
      <c r="N7" s="21"/>
      <c r="O7" s="21"/>
      <c r="P7" s="21"/>
      <c r="Q7" s="21"/>
      <c r="R7" s="21"/>
      <c r="S7" s="21"/>
      <c r="T7" s="21"/>
      <c r="U7" s="21"/>
      <c r="V7" s="21"/>
      <c r="W7" s="21"/>
      <c r="X7" s="21"/>
      <c r="Y7" s="21"/>
      <c r="Z7" s="21"/>
    </row>
    <row r="8" spans="1:26" ht="12.75" customHeight="1">
      <c r="A8" s="21"/>
      <c r="B8" s="21"/>
      <c r="C8" s="21"/>
      <c r="D8" s="21"/>
      <c r="E8" s="22"/>
      <c r="F8" s="21"/>
      <c r="G8" s="21"/>
      <c r="H8" s="21"/>
      <c r="I8" s="21"/>
      <c r="J8" s="21"/>
      <c r="K8" s="21"/>
      <c r="L8" s="21"/>
      <c r="M8" s="21"/>
      <c r="N8" s="21"/>
      <c r="O8" s="21"/>
      <c r="P8" s="21"/>
      <c r="Q8" s="21"/>
      <c r="R8" s="21"/>
      <c r="S8" s="21"/>
      <c r="T8" s="21"/>
      <c r="U8" s="21"/>
      <c r="V8" s="21"/>
      <c r="W8" s="21"/>
      <c r="X8" s="21"/>
      <c r="Y8" s="21"/>
      <c r="Z8" s="21"/>
    </row>
    <row r="9" spans="1:26" ht="27" customHeight="1">
      <c r="A9" s="14"/>
      <c r="B9" s="23" t="s">
        <v>111</v>
      </c>
      <c r="C9" s="23" t="s">
        <v>112</v>
      </c>
      <c r="D9" s="23" t="s">
        <v>113</v>
      </c>
      <c r="E9" s="24" t="s">
        <v>114</v>
      </c>
      <c r="F9" s="14"/>
      <c r="G9" s="14"/>
      <c r="H9" s="14"/>
      <c r="I9" s="14"/>
      <c r="J9" s="14"/>
      <c r="K9" s="14"/>
      <c r="L9" s="14"/>
      <c r="M9" s="14"/>
      <c r="N9" s="14"/>
      <c r="O9" s="14"/>
      <c r="P9" s="14"/>
      <c r="Q9" s="14"/>
      <c r="R9" s="14"/>
      <c r="S9" s="14"/>
      <c r="T9" s="14"/>
      <c r="U9" s="14"/>
      <c r="V9" s="14"/>
      <c r="W9" s="14"/>
      <c r="X9" s="14"/>
      <c r="Y9" s="14"/>
      <c r="Z9" s="14"/>
    </row>
    <row r="10" spans="1:26" ht="18" hidden="1" customHeight="1">
      <c r="A10" s="25"/>
      <c r="B10" s="26" t="s">
        <v>115</v>
      </c>
      <c r="C10" s="27">
        <v>39943</v>
      </c>
      <c r="D10" s="28" t="s">
        <v>116</v>
      </c>
      <c r="E10" s="29" t="s">
        <v>117</v>
      </c>
      <c r="F10" s="25"/>
      <c r="G10" s="25"/>
      <c r="H10" s="25"/>
      <c r="I10" s="25"/>
      <c r="J10" s="25"/>
      <c r="K10" s="25"/>
      <c r="L10" s="25"/>
      <c r="M10" s="25"/>
      <c r="N10" s="25"/>
      <c r="O10" s="25"/>
      <c r="P10" s="25"/>
      <c r="Q10" s="25"/>
      <c r="R10" s="25"/>
      <c r="S10" s="25"/>
      <c r="T10" s="25"/>
      <c r="U10" s="25"/>
      <c r="V10" s="25"/>
      <c r="W10" s="25"/>
      <c r="X10" s="25"/>
      <c r="Y10" s="25"/>
      <c r="Z10" s="25"/>
    </row>
    <row r="11" spans="1:26" ht="27" hidden="1" customHeight="1">
      <c r="A11" s="25"/>
      <c r="B11" s="30" t="s">
        <v>118</v>
      </c>
      <c r="C11" s="31">
        <v>40708</v>
      </c>
      <c r="D11" s="32" t="s">
        <v>119</v>
      </c>
      <c r="E11" s="33" t="s">
        <v>120</v>
      </c>
      <c r="F11" s="25"/>
      <c r="G11" s="25"/>
      <c r="H11" s="25"/>
      <c r="I11" s="25"/>
      <c r="J11" s="25"/>
      <c r="K11" s="25"/>
      <c r="L11" s="25"/>
      <c r="M11" s="25"/>
      <c r="N11" s="25"/>
      <c r="O11" s="25"/>
      <c r="P11" s="25"/>
      <c r="Q11" s="25"/>
      <c r="R11" s="25"/>
      <c r="S11" s="25"/>
      <c r="T11" s="25"/>
      <c r="U11" s="25"/>
      <c r="V11" s="25"/>
      <c r="W11" s="25"/>
      <c r="X11" s="25"/>
      <c r="Y11" s="25"/>
      <c r="Z11" s="25"/>
    </row>
    <row r="12" spans="1:26" ht="18" hidden="1" customHeight="1">
      <c r="A12" s="25"/>
      <c r="B12" s="30" t="s">
        <v>121</v>
      </c>
      <c r="C12" s="31">
        <v>40722</v>
      </c>
      <c r="D12" s="32" t="s">
        <v>119</v>
      </c>
      <c r="E12" s="33" t="s">
        <v>122</v>
      </c>
      <c r="F12" s="25"/>
      <c r="G12" s="25"/>
      <c r="H12" s="25"/>
      <c r="I12" s="25"/>
      <c r="J12" s="25"/>
      <c r="K12" s="25"/>
      <c r="L12" s="25"/>
      <c r="M12" s="25"/>
      <c r="N12" s="25"/>
      <c r="O12" s="25"/>
      <c r="P12" s="25"/>
      <c r="Q12" s="25"/>
      <c r="R12" s="25"/>
      <c r="S12" s="25"/>
      <c r="T12" s="25"/>
      <c r="U12" s="25"/>
      <c r="V12" s="25"/>
      <c r="W12" s="25"/>
      <c r="X12" s="25"/>
      <c r="Y12" s="25"/>
      <c r="Z12" s="25"/>
    </row>
    <row r="13" spans="1:26" ht="18" hidden="1" customHeight="1">
      <c r="A13" s="25"/>
      <c r="B13" s="30" t="s">
        <v>123</v>
      </c>
      <c r="C13" s="31">
        <v>40840</v>
      </c>
      <c r="D13" s="32" t="s">
        <v>119</v>
      </c>
      <c r="E13" s="33" t="s">
        <v>124</v>
      </c>
      <c r="F13" s="25"/>
      <c r="G13" s="25"/>
      <c r="H13" s="25"/>
      <c r="I13" s="25"/>
      <c r="J13" s="25"/>
      <c r="K13" s="25"/>
      <c r="L13" s="25"/>
      <c r="M13" s="25"/>
      <c r="N13" s="25"/>
      <c r="O13" s="25"/>
      <c r="P13" s="25"/>
      <c r="Q13" s="25"/>
      <c r="R13" s="25"/>
      <c r="S13" s="25"/>
      <c r="T13" s="25"/>
      <c r="U13" s="25"/>
      <c r="V13" s="25"/>
      <c r="W13" s="25"/>
      <c r="X13" s="25"/>
      <c r="Y13" s="25"/>
      <c r="Z13" s="25"/>
    </row>
    <row r="14" spans="1:26" ht="18" hidden="1" customHeight="1">
      <c r="A14" s="25"/>
      <c r="B14" s="34" t="s">
        <v>125</v>
      </c>
      <c r="C14" s="31">
        <v>40884</v>
      </c>
      <c r="D14" s="32" t="s">
        <v>126</v>
      </c>
      <c r="E14" s="33" t="s">
        <v>127</v>
      </c>
      <c r="F14" s="25"/>
      <c r="G14" s="25"/>
      <c r="H14" s="25"/>
      <c r="I14" s="25"/>
      <c r="J14" s="25"/>
      <c r="K14" s="25"/>
      <c r="L14" s="25"/>
      <c r="M14" s="25"/>
      <c r="N14" s="25"/>
      <c r="O14" s="25"/>
      <c r="P14" s="25"/>
      <c r="Q14" s="25"/>
      <c r="R14" s="25"/>
      <c r="S14" s="25"/>
      <c r="T14" s="25"/>
      <c r="U14" s="25"/>
      <c r="V14" s="25"/>
      <c r="W14" s="25"/>
      <c r="X14" s="25"/>
      <c r="Y14" s="25"/>
      <c r="Z14" s="25"/>
    </row>
    <row r="15" spans="1:26" ht="18" hidden="1" customHeight="1">
      <c r="A15" s="25"/>
      <c r="B15" s="30" t="s">
        <v>128</v>
      </c>
      <c r="C15" s="31">
        <v>41444</v>
      </c>
      <c r="D15" s="32" t="s">
        <v>119</v>
      </c>
      <c r="E15" s="33" t="s">
        <v>129</v>
      </c>
      <c r="F15" s="25"/>
      <c r="G15" s="25"/>
      <c r="H15" s="25"/>
      <c r="I15" s="25"/>
      <c r="J15" s="25"/>
      <c r="K15" s="25"/>
      <c r="L15" s="25"/>
      <c r="M15" s="25"/>
      <c r="N15" s="25"/>
      <c r="O15" s="25"/>
      <c r="P15" s="25"/>
      <c r="Q15" s="25"/>
      <c r="R15" s="25"/>
      <c r="S15" s="25"/>
      <c r="T15" s="25"/>
      <c r="U15" s="25"/>
      <c r="V15" s="25"/>
      <c r="W15" s="25"/>
      <c r="X15" s="25"/>
      <c r="Y15" s="25"/>
      <c r="Z15" s="25"/>
    </row>
    <row r="16" spans="1:26" ht="18" customHeight="1">
      <c r="A16" s="25"/>
      <c r="B16" s="30" t="s">
        <v>130</v>
      </c>
      <c r="C16" s="31">
        <v>42142</v>
      </c>
      <c r="D16" s="32" t="s">
        <v>119</v>
      </c>
      <c r="E16" s="33" t="s">
        <v>131</v>
      </c>
      <c r="F16" s="25"/>
      <c r="G16" s="25"/>
      <c r="H16" s="25"/>
      <c r="I16" s="25"/>
      <c r="J16" s="25"/>
      <c r="K16" s="25"/>
      <c r="L16" s="25"/>
      <c r="M16" s="25"/>
      <c r="N16" s="25"/>
      <c r="O16" s="25"/>
      <c r="P16" s="25"/>
      <c r="Q16" s="25"/>
      <c r="R16" s="25"/>
      <c r="S16" s="25"/>
      <c r="T16" s="25"/>
      <c r="U16" s="25"/>
      <c r="V16" s="25"/>
      <c r="W16" s="25"/>
      <c r="X16" s="25"/>
      <c r="Y16" s="25"/>
      <c r="Z16" s="25"/>
    </row>
    <row r="17" spans="1:26" ht="18" customHeight="1">
      <c r="A17" s="25"/>
      <c r="B17" s="30"/>
      <c r="C17" s="31"/>
      <c r="D17" s="32"/>
      <c r="E17" s="33"/>
      <c r="F17" s="25"/>
      <c r="G17" s="25"/>
      <c r="H17" s="25"/>
      <c r="I17" s="25"/>
      <c r="J17" s="25"/>
      <c r="K17" s="25"/>
      <c r="L17" s="25"/>
      <c r="M17" s="25"/>
      <c r="N17" s="25"/>
      <c r="O17" s="25"/>
      <c r="P17" s="25"/>
      <c r="Q17" s="25"/>
      <c r="R17" s="25"/>
      <c r="S17" s="25"/>
      <c r="T17" s="25"/>
      <c r="U17" s="25"/>
      <c r="V17" s="25"/>
      <c r="W17" s="25"/>
      <c r="X17" s="25"/>
      <c r="Y17" s="25"/>
      <c r="Z17" s="25"/>
    </row>
    <row r="18" spans="1:26" ht="18" customHeight="1">
      <c r="A18" s="25"/>
      <c r="B18" s="30"/>
      <c r="C18" s="31"/>
      <c r="D18" s="32"/>
      <c r="E18" s="33"/>
      <c r="F18" s="25"/>
      <c r="G18" s="25"/>
      <c r="H18" s="25"/>
      <c r="I18" s="25"/>
      <c r="J18" s="25"/>
      <c r="K18" s="25"/>
      <c r="L18" s="25"/>
      <c r="M18" s="25"/>
      <c r="N18" s="25"/>
      <c r="O18" s="25"/>
      <c r="P18" s="25"/>
      <c r="Q18" s="25"/>
      <c r="R18" s="25"/>
      <c r="S18" s="25"/>
      <c r="T18" s="25"/>
      <c r="U18" s="25"/>
      <c r="V18" s="25"/>
      <c r="W18" s="25"/>
      <c r="X18" s="25"/>
      <c r="Y18" s="25"/>
      <c r="Z18" s="25"/>
    </row>
    <row r="19" spans="1:26" ht="18" customHeight="1">
      <c r="A19" s="25"/>
      <c r="B19" s="35"/>
      <c r="C19" s="36"/>
      <c r="D19" s="37"/>
      <c r="E19" s="38"/>
      <c r="F19" s="25"/>
      <c r="G19" s="25"/>
      <c r="H19" s="25"/>
      <c r="I19" s="25"/>
      <c r="J19" s="25"/>
      <c r="K19" s="25"/>
      <c r="L19" s="25"/>
      <c r="M19" s="25"/>
      <c r="N19" s="25"/>
      <c r="O19" s="25"/>
      <c r="P19" s="25"/>
      <c r="Q19" s="25"/>
      <c r="R19" s="25"/>
      <c r="S19" s="25"/>
      <c r="T19" s="25"/>
      <c r="U19" s="25"/>
      <c r="V19" s="25"/>
      <c r="W19" s="25"/>
      <c r="X19" s="25"/>
      <c r="Y19" s="25"/>
      <c r="Z19" s="25"/>
    </row>
    <row r="20" spans="1:26" ht="12.75" customHeight="1">
      <c r="A20" s="21"/>
      <c r="B20" s="21"/>
      <c r="C20" s="21"/>
      <c r="D20" s="21"/>
      <c r="E20" s="22"/>
      <c r="F20" s="21"/>
      <c r="G20" s="21"/>
      <c r="H20" s="21"/>
      <c r="I20" s="21"/>
      <c r="J20" s="21"/>
      <c r="K20" s="21"/>
      <c r="L20" s="21"/>
      <c r="M20" s="21"/>
      <c r="N20" s="21"/>
      <c r="O20" s="21"/>
      <c r="P20" s="21"/>
      <c r="Q20" s="21"/>
      <c r="R20" s="21"/>
      <c r="S20" s="21"/>
      <c r="T20" s="21"/>
      <c r="U20" s="21"/>
      <c r="V20" s="21"/>
      <c r="W20" s="21"/>
      <c r="X20" s="21"/>
      <c r="Y20" s="21"/>
      <c r="Z20" s="21"/>
    </row>
    <row r="21" spans="1:26" ht="12.75" customHeight="1">
      <c r="A21" s="21"/>
      <c r="B21" s="21"/>
      <c r="C21" s="21"/>
      <c r="D21" s="21"/>
      <c r="E21" s="22"/>
      <c r="F21" s="21"/>
      <c r="G21" s="21"/>
      <c r="H21" s="21"/>
      <c r="I21" s="21"/>
      <c r="J21" s="21"/>
      <c r="K21" s="21"/>
      <c r="L21" s="21"/>
      <c r="M21" s="21"/>
      <c r="N21" s="21"/>
      <c r="O21" s="21"/>
      <c r="P21" s="21"/>
      <c r="Q21" s="21"/>
      <c r="R21" s="21"/>
      <c r="S21" s="21"/>
      <c r="T21" s="21"/>
      <c r="U21" s="21"/>
      <c r="V21" s="21"/>
      <c r="W21" s="21"/>
      <c r="X21" s="21"/>
      <c r="Y21" s="21"/>
      <c r="Z21" s="21"/>
    </row>
    <row r="22" spans="1:26" ht="12.75" customHeight="1">
      <c r="A22" s="21"/>
      <c r="B22" s="21"/>
      <c r="C22" s="21"/>
      <c r="D22" s="21"/>
      <c r="E22" s="22"/>
      <c r="F22" s="21"/>
      <c r="G22" s="21"/>
      <c r="H22" s="21"/>
      <c r="I22" s="21"/>
      <c r="J22" s="21"/>
      <c r="K22" s="21"/>
      <c r="L22" s="21"/>
      <c r="M22" s="21"/>
      <c r="N22" s="21"/>
      <c r="O22" s="21"/>
      <c r="P22" s="21"/>
      <c r="Q22" s="21"/>
      <c r="R22" s="21"/>
      <c r="S22" s="21"/>
      <c r="T22" s="21"/>
      <c r="U22" s="21"/>
      <c r="V22" s="21"/>
      <c r="W22" s="21"/>
      <c r="X22" s="21"/>
      <c r="Y22" s="21"/>
      <c r="Z22" s="21"/>
    </row>
    <row r="23" spans="1:26" ht="12.75" customHeight="1">
      <c r="A23" s="21"/>
      <c r="B23" s="21"/>
      <c r="C23" s="21"/>
      <c r="D23" s="21"/>
      <c r="E23" s="22"/>
      <c r="F23" s="21"/>
      <c r="G23" s="21"/>
      <c r="H23" s="21"/>
      <c r="I23" s="21"/>
      <c r="J23" s="21"/>
      <c r="K23" s="21"/>
      <c r="L23" s="21"/>
      <c r="M23" s="21"/>
      <c r="N23" s="21"/>
      <c r="O23" s="21"/>
      <c r="P23" s="21"/>
      <c r="Q23" s="21"/>
      <c r="R23" s="21"/>
      <c r="S23" s="21"/>
      <c r="T23" s="21"/>
      <c r="U23" s="21"/>
      <c r="V23" s="21"/>
      <c r="W23" s="21"/>
      <c r="X23" s="21"/>
      <c r="Y23" s="21"/>
      <c r="Z23" s="21"/>
    </row>
    <row r="24" spans="1:26" ht="12.75" customHeight="1">
      <c r="A24" s="21"/>
      <c r="B24" s="21"/>
      <c r="C24" s="21"/>
      <c r="D24" s="21"/>
      <c r="E24" s="22"/>
      <c r="F24" s="21"/>
      <c r="G24" s="21"/>
      <c r="H24" s="21"/>
      <c r="I24" s="21"/>
      <c r="J24" s="21"/>
      <c r="K24" s="21"/>
      <c r="L24" s="21"/>
      <c r="M24" s="21"/>
      <c r="N24" s="21"/>
      <c r="O24" s="21"/>
      <c r="P24" s="21"/>
      <c r="Q24" s="21"/>
      <c r="R24" s="21"/>
      <c r="S24" s="21"/>
      <c r="T24" s="21"/>
      <c r="U24" s="21"/>
      <c r="V24" s="21"/>
      <c r="W24" s="21"/>
      <c r="X24" s="21"/>
      <c r="Y24" s="21"/>
      <c r="Z24" s="21"/>
    </row>
    <row r="25" spans="1:26" ht="12.75" customHeight="1">
      <c r="A25" s="21"/>
      <c r="B25" s="21"/>
      <c r="C25" s="21"/>
      <c r="D25" s="21"/>
      <c r="E25" s="22"/>
      <c r="F25" s="21"/>
      <c r="G25" s="21"/>
      <c r="H25" s="21"/>
      <c r="I25" s="21"/>
      <c r="J25" s="21"/>
      <c r="K25" s="21"/>
      <c r="L25" s="21"/>
      <c r="M25" s="21"/>
      <c r="N25" s="21"/>
      <c r="O25" s="21"/>
      <c r="P25" s="21"/>
      <c r="Q25" s="21"/>
      <c r="R25" s="21"/>
      <c r="S25" s="21"/>
      <c r="T25" s="21"/>
      <c r="U25" s="21"/>
      <c r="V25" s="21"/>
      <c r="W25" s="21"/>
      <c r="X25" s="21"/>
      <c r="Y25" s="21"/>
      <c r="Z25" s="21"/>
    </row>
    <row r="26" spans="1:26" ht="12.75" customHeight="1">
      <c r="A26" s="21"/>
      <c r="B26" s="21"/>
      <c r="C26" s="21"/>
      <c r="D26" s="21"/>
      <c r="E26" s="22"/>
      <c r="F26" s="21"/>
      <c r="G26" s="21"/>
      <c r="H26" s="21"/>
      <c r="I26" s="21"/>
      <c r="J26" s="21"/>
      <c r="K26" s="21"/>
      <c r="L26" s="21"/>
      <c r="M26" s="21"/>
      <c r="N26" s="21"/>
      <c r="O26" s="21"/>
      <c r="P26" s="21"/>
      <c r="Q26" s="21"/>
      <c r="R26" s="21"/>
      <c r="S26" s="21"/>
      <c r="T26" s="21"/>
      <c r="U26" s="21"/>
      <c r="V26" s="21"/>
      <c r="W26" s="21"/>
      <c r="X26" s="21"/>
      <c r="Y26" s="21"/>
      <c r="Z26" s="21"/>
    </row>
    <row r="27" spans="1:26" ht="12.75" customHeight="1">
      <c r="A27" s="21"/>
      <c r="B27" s="21"/>
      <c r="C27" s="21"/>
      <c r="D27" s="21"/>
      <c r="E27" s="22"/>
      <c r="F27" s="21"/>
      <c r="G27" s="21"/>
      <c r="H27" s="21"/>
      <c r="I27" s="21"/>
      <c r="J27" s="21"/>
      <c r="K27" s="21"/>
      <c r="L27" s="21"/>
      <c r="M27" s="21"/>
      <c r="N27" s="21"/>
      <c r="O27" s="21"/>
      <c r="P27" s="21"/>
      <c r="Q27" s="21"/>
      <c r="R27" s="21"/>
      <c r="S27" s="21"/>
      <c r="T27" s="21"/>
      <c r="U27" s="21"/>
      <c r="V27" s="21"/>
      <c r="W27" s="21"/>
      <c r="X27" s="21"/>
      <c r="Y27" s="21"/>
      <c r="Z27" s="21"/>
    </row>
    <row r="28" spans="1:26" ht="12.75" customHeight="1">
      <c r="A28" s="21"/>
      <c r="B28" s="21"/>
      <c r="C28" s="21"/>
      <c r="D28" s="21"/>
      <c r="E28" s="22"/>
      <c r="F28" s="21"/>
      <c r="G28" s="21"/>
      <c r="H28" s="21"/>
      <c r="I28" s="21"/>
      <c r="J28" s="21"/>
      <c r="K28" s="21"/>
      <c r="L28" s="21"/>
      <c r="M28" s="21"/>
      <c r="N28" s="21"/>
      <c r="O28" s="21"/>
      <c r="P28" s="21"/>
      <c r="Q28" s="21"/>
      <c r="R28" s="21"/>
      <c r="S28" s="21"/>
      <c r="T28" s="21"/>
      <c r="U28" s="21"/>
      <c r="V28" s="21"/>
      <c r="W28" s="21"/>
      <c r="X28" s="21"/>
      <c r="Y28" s="21"/>
      <c r="Z28" s="21"/>
    </row>
    <row r="29" spans="1:26" ht="12.75" customHeight="1">
      <c r="A29" s="21"/>
      <c r="B29" s="21"/>
      <c r="C29" s="21"/>
      <c r="D29" s="21"/>
      <c r="E29" s="22"/>
      <c r="F29" s="21"/>
      <c r="G29" s="21"/>
      <c r="H29" s="21"/>
      <c r="I29" s="21"/>
      <c r="J29" s="21"/>
      <c r="K29" s="21"/>
      <c r="L29" s="21"/>
      <c r="M29" s="21"/>
      <c r="N29" s="21"/>
      <c r="O29" s="21"/>
      <c r="P29" s="21"/>
      <c r="Q29" s="21"/>
      <c r="R29" s="21"/>
      <c r="S29" s="21"/>
      <c r="T29" s="21"/>
      <c r="U29" s="21"/>
      <c r="V29" s="21"/>
      <c r="W29" s="21"/>
      <c r="X29" s="21"/>
      <c r="Y29" s="21"/>
      <c r="Z29" s="21"/>
    </row>
    <row r="30" spans="1:26" ht="12.75" customHeight="1">
      <c r="A30" s="21"/>
      <c r="B30" s="21"/>
      <c r="C30" s="21"/>
      <c r="D30" s="21"/>
      <c r="E30" s="22"/>
      <c r="F30" s="21"/>
      <c r="G30" s="21"/>
      <c r="H30" s="21"/>
      <c r="I30" s="21"/>
      <c r="J30" s="21"/>
      <c r="K30" s="21"/>
      <c r="L30" s="21"/>
      <c r="M30" s="21"/>
      <c r="N30" s="21"/>
      <c r="O30" s="21"/>
      <c r="P30" s="21"/>
      <c r="Q30" s="21"/>
      <c r="R30" s="21"/>
      <c r="S30" s="21"/>
      <c r="T30" s="21"/>
      <c r="U30" s="21"/>
      <c r="V30" s="21"/>
      <c r="W30" s="21"/>
      <c r="X30" s="21"/>
      <c r="Y30" s="21"/>
      <c r="Z30" s="21"/>
    </row>
    <row r="31" spans="1:26" ht="12.75" customHeight="1">
      <c r="A31" s="21"/>
      <c r="B31" s="21"/>
      <c r="C31" s="21"/>
      <c r="D31" s="21"/>
      <c r="E31" s="22"/>
      <c r="F31" s="21"/>
      <c r="G31" s="21"/>
      <c r="H31" s="21"/>
      <c r="I31" s="21"/>
      <c r="J31" s="21"/>
      <c r="K31" s="21"/>
      <c r="L31" s="21"/>
      <c r="M31" s="21"/>
      <c r="N31" s="21"/>
      <c r="O31" s="21"/>
      <c r="P31" s="21"/>
      <c r="Q31" s="21"/>
      <c r="R31" s="21"/>
      <c r="S31" s="21"/>
      <c r="T31" s="21"/>
      <c r="U31" s="21"/>
      <c r="V31" s="21"/>
      <c r="W31" s="21"/>
      <c r="X31" s="21"/>
      <c r="Y31" s="21"/>
      <c r="Z31" s="21"/>
    </row>
    <row r="32" spans="1:26" ht="12.75" customHeight="1">
      <c r="A32" s="21"/>
      <c r="B32" s="21"/>
      <c r="C32" s="21"/>
      <c r="D32" s="21"/>
      <c r="E32" s="22"/>
      <c r="F32" s="21"/>
      <c r="G32" s="21"/>
      <c r="H32" s="21"/>
      <c r="I32" s="21"/>
      <c r="J32" s="21"/>
      <c r="K32" s="21"/>
      <c r="L32" s="21"/>
      <c r="M32" s="21"/>
      <c r="N32" s="21"/>
      <c r="O32" s="21"/>
      <c r="P32" s="21"/>
      <c r="Q32" s="21"/>
      <c r="R32" s="21"/>
      <c r="S32" s="21"/>
      <c r="T32" s="21"/>
      <c r="U32" s="21"/>
      <c r="V32" s="21"/>
      <c r="W32" s="21"/>
      <c r="X32" s="21"/>
      <c r="Y32" s="21"/>
      <c r="Z32" s="21"/>
    </row>
    <row r="33" spans="1:26" ht="12.75" customHeight="1">
      <c r="A33" s="21"/>
      <c r="B33" s="21"/>
      <c r="C33" s="21"/>
      <c r="D33" s="21"/>
      <c r="E33" s="22"/>
      <c r="F33" s="21"/>
      <c r="G33" s="21"/>
      <c r="H33" s="21"/>
      <c r="I33" s="21"/>
      <c r="J33" s="21"/>
      <c r="K33" s="21"/>
      <c r="L33" s="21"/>
      <c r="M33" s="21"/>
      <c r="N33" s="21"/>
      <c r="O33" s="21"/>
      <c r="P33" s="21"/>
      <c r="Q33" s="21"/>
      <c r="R33" s="21"/>
      <c r="S33" s="21"/>
      <c r="T33" s="21"/>
      <c r="U33" s="21"/>
      <c r="V33" s="21"/>
      <c r="W33" s="21"/>
      <c r="X33" s="21"/>
      <c r="Y33" s="21"/>
      <c r="Z33" s="21"/>
    </row>
    <row r="34" spans="1:26" ht="12.75" customHeight="1">
      <c r="A34" s="21"/>
      <c r="B34" s="21"/>
      <c r="C34" s="21"/>
      <c r="D34" s="21"/>
      <c r="E34" s="22"/>
      <c r="F34" s="21"/>
      <c r="G34" s="21"/>
      <c r="H34" s="21"/>
      <c r="I34" s="21"/>
      <c r="J34" s="21"/>
      <c r="K34" s="21"/>
      <c r="L34" s="21"/>
      <c r="M34" s="21"/>
      <c r="N34" s="21"/>
      <c r="O34" s="21"/>
      <c r="P34" s="21"/>
      <c r="Q34" s="21"/>
      <c r="R34" s="21"/>
      <c r="S34" s="21"/>
      <c r="T34" s="21"/>
      <c r="U34" s="21"/>
      <c r="V34" s="21"/>
      <c r="W34" s="21"/>
      <c r="X34" s="21"/>
      <c r="Y34" s="21"/>
      <c r="Z34" s="21"/>
    </row>
    <row r="35" spans="1:26" ht="12.75" customHeight="1">
      <c r="A35" s="21"/>
      <c r="B35" s="21"/>
      <c r="C35" s="21"/>
      <c r="D35" s="21"/>
      <c r="E35" s="22"/>
      <c r="F35" s="21"/>
      <c r="G35" s="21"/>
      <c r="H35" s="21"/>
      <c r="I35" s="21"/>
      <c r="J35" s="21"/>
      <c r="K35" s="21"/>
      <c r="L35" s="21"/>
      <c r="M35" s="21"/>
      <c r="N35" s="21"/>
      <c r="O35" s="21"/>
      <c r="P35" s="21"/>
      <c r="Q35" s="21"/>
      <c r="R35" s="21"/>
      <c r="S35" s="21"/>
      <c r="T35" s="21"/>
      <c r="U35" s="21"/>
      <c r="V35" s="21"/>
      <c r="W35" s="21"/>
      <c r="X35" s="21"/>
      <c r="Y35" s="21"/>
      <c r="Z35" s="21"/>
    </row>
    <row r="36" spans="1:26" ht="12.75" customHeight="1">
      <c r="A36" s="21"/>
      <c r="B36" s="21"/>
      <c r="C36" s="21"/>
      <c r="D36" s="21"/>
      <c r="E36" s="22"/>
      <c r="F36" s="21"/>
      <c r="G36" s="21"/>
      <c r="H36" s="21"/>
      <c r="I36" s="21"/>
      <c r="J36" s="21"/>
      <c r="K36" s="21"/>
      <c r="L36" s="21"/>
      <c r="M36" s="21"/>
      <c r="N36" s="21"/>
      <c r="O36" s="21"/>
      <c r="P36" s="21"/>
      <c r="Q36" s="21"/>
      <c r="R36" s="21"/>
      <c r="S36" s="21"/>
      <c r="T36" s="21"/>
      <c r="U36" s="21"/>
      <c r="V36" s="21"/>
      <c r="W36" s="21"/>
      <c r="X36" s="21"/>
      <c r="Y36" s="21"/>
      <c r="Z36" s="21"/>
    </row>
    <row r="37" spans="1:26" ht="12.75" customHeight="1">
      <c r="A37" s="21"/>
      <c r="B37" s="21"/>
      <c r="C37" s="21"/>
      <c r="D37" s="21"/>
      <c r="E37" s="22"/>
      <c r="F37" s="21"/>
      <c r="G37" s="21"/>
      <c r="H37" s="21"/>
      <c r="I37" s="21"/>
      <c r="J37" s="21"/>
      <c r="K37" s="21"/>
      <c r="L37" s="21"/>
      <c r="M37" s="21"/>
      <c r="N37" s="21"/>
      <c r="O37" s="21"/>
      <c r="P37" s="21"/>
      <c r="Q37" s="21"/>
      <c r="R37" s="21"/>
      <c r="S37" s="21"/>
      <c r="T37" s="21"/>
      <c r="U37" s="21"/>
      <c r="V37" s="21"/>
      <c r="W37" s="21"/>
      <c r="X37" s="21"/>
      <c r="Y37" s="21"/>
      <c r="Z37" s="21"/>
    </row>
    <row r="38" spans="1:26" ht="12.75" customHeight="1">
      <c r="A38" s="21"/>
      <c r="B38" s="21"/>
      <c r="C38" s="21"/>
      <c r="D38" s="21"/>
      <c r="E38" s="22"/>
      <c r="F38" s="21"/>
      <c r="G38" s="21"/>
      <c r="H38" s="21"/>
      <c r="I38" s="21"/>
      <c r="J38" s="21"/>
      <c r="K38" s="21"/>
      <c r="L38" s="21"/>
      <c r="M38" s="21"/>
      <c r="N38" s="21"/>
      <c r="O38" s="21"/>
      <c r="P38" s="21"/>
      <c r="Q38" s="21"/>
      <c r="R38" s="21"/>
      <c r="S38" s="21"/>
      <c r="T38" s="21"/>
      <c r="U38" s="21"/>
      <c r="V38" s="21"/>
      <c r="W38" s="21"/>
      <c r="X38" s="21"/>
      <c r="Y38" s="21"/>
      <c r="Z38" s="21"/>
    </row>
    <row r="39" spans="1:26" ht="12.75" customHeight="1">
      <c r="A39" s="21"/>
      <c r="B39" s="21"/>
      <c r="C39" s="21"/>
      <c r="D39" s="21"/>
      <c r="E39" s="22"/>
      <c r="F39" s="21"/>
      <c r="G39" s="21"/>
      <c r="H39" s="21"/>
      <c r="I39" s="21"/>
      <c r="J39" s="21"/>
      <c r="K39" s="21"/>
      <c r="L39" s="21"/>
      <c r="M39" s="21"/>
      <c r="N39" s="21"/>
      <c r="O39" s="21"/>
      <c r="P39" s="21"/>
      <c r="Q39" s="21"/>
      <c r="R39" s="21"/>
      <c r="S39" s="21"/>
      <c r="T39" s="21"/>
      <c r="U39" s="21"/>
      <c r="V39" s="21"/>
      <c r="W39" s="21"/>
      <c r="X39" s="21"/>
      <c r="Y39" s="21"/>
      <c r="Z39" s="21"/>
    </row>
    <row r="40" spans="1:26" ht="12.75" customHeight="1">
      <c r="A40" s="21"/>
      <c r="B40" s="21"/>
      <c r="C40" s="21"/>
      <c r="D40" s="21"/>
      <c r="E40" s="22"/>
      <c r="F40" s="21"/>
      <c r="G40" s="21"/>
      <c r="H40" s="21"/>
      <c r="I40" s="21"/>
      <c r="J40" s="21"/>
      <c r="K40" s="21"/>
      <c r="L40" s="21"/>
      <c r="M40" s="21"/>
      <c r="N40" s="21"/>
      <c r="O40" s="21"/>
      <c r="P40" s="21"/>
      <c r="Q40" s="21"/>
      <c r="R40" s="21"/>
      <c r="S40" s="21"/>
      <c r="T40" s="21"/>
      <c r="U40" s="21"/>
      <c r="V40" s="21"/>
      <c r="W40" s="21"/>
      <c r="X40" s="21"/>
      <c r="Y40" s="21"/>
      <c r="Z40" s="21"/>
    </row>
    <row r="41" spans="1:26" ht="12.75" customHeight="1">
      <c r="A41" s="21"/>
      <c r="B41" s="21"/>
      <c r="C41" s="21"/>
      <c r="D41" s="21"/>
      <c r="E41" s="22"/>
      <c r="F41" s="21"/>
      <c r="G41" s="21"/>
      <c r="H41" s="21"/>
      <c r="I41" s="21"/>
      <c r="J41" s="21"/>
      <c r="K41" s="21"/>
      <c r="L41" s="21"/>
      <c r="M41" s="21"/>
      <c r="N41" s="21"/>
      <c r="O41" s="21"/>
      <c r="P41" s="21"/>
      <c r="Q41" s="21"/>
      <c r="R41" s="21"/>
      <c r="S41" s="21"/>
      <c r="T41" s="21"/>
      <c r="U41" s="21"/>
      <c r="V41" s="21"/>
      <c r="W41" s="21"/>
      <c r="X41" s="21"/>
      <c r="Y41" s="21"/>
      <c r="Z41" s="21"/>
    </row>
    <row r="42" spans="1:26" ht="12.75" customHeight="1">
      <c r="A42" s="21"/>
      <c r="B42" s="21"/>
      <c r="C42" s="21"/>
      <c r="D42" s="21"/>
      <c r="E42" s="22"/>
      <c r="F42" s="21"/>
      <c r="G42" s="21"/>
      <c r="H42" s="21"/>
      <c r="I42" s="21"/>
      <c r="J42" s="21"/>
      <c r="K42" s="21"/>
      <c r="L42" s="21"/>
      <c r="M42" s="21"/>
      <c r="N42" s="21"/>
      <c r="O42" s="21"/>
      <c r="P42" s="21"/>
      <c r="Q42" s="21"/>
      <c r="R42" s="21"/>
      <c r="S42" s="21"/>
      <c r="T42" s="21"/>
      <c r="U42" s="21"/>
      <c r="V42" s="21"/>
      <c r="W42" s="21"/>
      <c r="X42" s="21"/>
      <c r="Y42" s="21"/>
      <c r="Z42" s="21"/>
    </row>
    <row r="43" spans="1:26" ht="12.75" customHeight="1">
      <c r="A43" s="21"/>
      <c r="B43" s="21"/>
      <c r="C43" s="21"/>
      <c r="D43" s="21"/>
      <c r="E43" s="22"/>
      <c r="F43" s="21"/>
      <c r="G43" s="21"/>
      <c r="H43" s="21"/>
      <c r="I43" s="21"/>
      <c r="J43" s="21"/>
      <c r="K43" s="21"/>
      <c r="L43" s="21"/>
      <c r="M43" s="21"/>
      <c r="N43" s="21"/>
      <c r="O43" s="21"/>
      <c r="P43" s="21"/>
      <c r="Q43" s="21"/>
      <c r="R43" s="21"/>
      <c r="S43" s="21"/>
      <c r="T43" s="21"/>
      <c r="U43" s="21"/>
      <c r="V43" s="21"/>
      <c r="W43" s="21"/>
      <c r="X43" s="21"/>
      <c r="Y43" s="21"/>
      <c r="Z43" s="21"/>
    </row>
    <row r="44" spans="1:26" ht="12.75" customHeight="1">
      <c r="A44" s="21"/>
      <c r="B44" s="21"/>
      <c r="C44" s="21"/>
      <c r="D44" s="21"/>
      <c r="E44" s="22"/>
      <c r="F44" s="21"/>
      <c r="G44" s="21"/>
      <c r="H44" s="21"/>
      <c r="I44" s="21"/>
      <c r="J44" s="21"/>
      <c r="K44" s="21"/>
      <c r="L44" s="21"/>
      <c r="M44" s="21"/>
      <c r="N44" s="21"/>
      <c r="O44" s="21"/>
      <c r="P44" s="21"/>
      <c r="Q44" s="21"/>
      <c r="R44" s="21"/>
      <c r="S44" s="21"/>
      <c r="T44" s="21"/>
      <c r="U44" s="21"/>
      <c r="V44" s="21"/>
      <c r="W44" s="21"/>
      <c r="X44" s="21"/>
      <c r="Y44" s="21"/>
      <c r="Z44" s="21"/>
    </row>
    <row r="45" spans="1:26" ht="12.75" customHeight="1">
      <c r="A45" s="21"/>
      <c r="B45" s="21"/>
      <c r="C45" s="21"/>
      <c r="D45" s="21"/>
      <c r="E45" s="22"/>
      <c r="F45" s="21"/>
      <c r="G45" s="21"/>
      <c r="H45" s="21"/>
      <c r="I45" s="21"/>
      <c r="J45" s="21"/>
      <c r="K45" s="21"/>
      <c r="L45" s="21"/>
      <c r="M45" s="21"/>
      <c r="N45" s="21"/>
      <c r="O45" s="21"/>
      <c r="P45" s="21"/>
      <c r="Q45" s="21"/>
      <c r="R45" s="21"/>
      <c r="S45" s="21"/>
      <c r="T45" s="21"/>
      <c r="U45" s="21"/>
      <c r="V45" s="21"/>
      <c r="W45" s="21"/>
      <c r="X45" s="21"/>
      <c r="Y45" s="21"/>
      <c r="Z45" s="21"/>
    </row>
    <row r="46" spans="1:26" ht="12.75" customHeight="1">
      <c r="A46" s="21"/>
      <c r="B46" s="21"/>
      <c r="C46" s="21"/>
      <c r="D46" s="21"/>
      <c r="E46" s="22"/>
      <c r="F46" s="21"/>
      <c r="G46" s="21"/>
      <c r="H46" s="21"/>
      <c r="I46" s="21"/>
      <c r="J46" s="21"/>
      <c r="K46" s="21"/>
      <c r="L46" s="21"/>
      <c r="M46" s="21"/>
      <c r="N46" s="21"/>
      <c r="O46" s="21"/>
      <c r="P46" s="21"/>
      <c r="Q46" s="21"/>
      <c r="R46" s="21"/>
      <c r="S46" s="21"/>
      <c r="T46" s="21"/>
      <c r="U46" s="21"/>
      <c r="V46" s="21"/>
      <c r="W46" s="21"/>
      <c r="X46" s="21"/>
      <c r="Y46" s="21"/>
      <c r="Z46" s="21"/>
    </row>
    <row r="47" spans="1:26" ht="12.75" customHeight="1">
      <c r="A47" s="21"/>
      <c r="B47" s="21"/>
      <c r="C47" s="21"/>
      <c r="D47" s="21"/>
      <c r="E47" s="22"/>
      <c r="F47" s="21"/>
      <c r="G47" s="21"/>
      <c r="H47" s="21"/>
      <c r="I47" s="21"/>
      <c r="J47" s="21"/>
      <c r="K47" s="21"/>
      <c r="L47" s="21"/>
      <c r="M47" s="21"/>
      <c r="N47" s="21"/>
      <c r="O47" s="21"/>
      <c r="P47" s="21"/>
      <c r="Q47" s="21"/>
      <c r="R47" s="21"/>
      <c r="S47" s="21"/>
      <c r="T47" s="21"/>
      <c r="U47" s="21"/>
      <c r="V47" s="21"/>
      <c r="W47" s="21"/>
      <c r="X47" s="21"/>
      <c r="Y47" s="21"/>
      <c r="Z47" s="21"/>
    </row>
    <row r="48" spans="1:26" ht="12.75" customHeight="1">
      <c r="A48" s="21"/>
      <c r="B48" s="21"/>
      <c r="C48" s="21"/>
      <c r="D48" s="21"/>
      <c r="E48" s="22"/>
      <c r="F48" s="21"/>
      <c r="G48" s="21"/>
      <c r="H48" s="21"/>
      <c r="I48" s="21"/>
      <c r="J48" s="21"/>
      <c r="K48" s="21"/>
      <c r="L48" s="21"/>
      <c r="M48" s="21"/>
      <c r="N48" s="21"/>
      <c r="O48" s="21"/>
      <c r="P48" s="21"/>
      <c r="Q48" s="21"/>
      <c r="R48" s="21"/>
      <c r="S48" s="21"/>
      <c r="T48" s="21"/>
      <c r="U48" s="21"/>
      <c r="V48" s="21"/>
      <c r="W48" s="21"/>
      <c r="X48" s="21"/>
      <c r="Y48" s="21"/>
      <c r="Z48" s="21"/>
    </row>
    <row r="49" spans="1:26" ht="12.75" customHeight="1">
      <c r="A49" s="21"/>
      <c r="B49" s="21"/>
      <c r="C49" s="21"/>
      <c r="D49" s="21"/>
      <c r="E49" s="22"/>
      <c r="F49" s="21"/>
      <c r="G49" s="21"/>
      <c r="H49" s="21"/>
      <c r="I49" s="21"/>
      <c r="J49" s="21"/>
      <c r="K49" s="21"/>
      <c r="L49" s="21"/>
      <c r="M49" s="21"/>
      <c r="N49" s="21"/>
      <c r="O49" s="21"/>
      <c r="P49" s="21"/>
      <c r="Q49" s="21"/>
      <c r="R49" s="21"/>
      <c r="S49" s="21"/>
      <c r="T49" s="21"/>
      <c r="U49" s="21"/>
      <c r="V49" s="21"/>
      <c r="W49" s="21"/>
      <c r="X49" s="21"/>
      <c r="Y49" s="21"/>
      <c r="Z49" s="21"/>
    </row>
    <row r="50" spans="1:26" ht="12.75" customHeight="1">
      <c r="A50" s="21"/>
      <c r="B50" s="21"/>
      <c r="C50" s="21"/>
      <c r="D50" s="21"/>
      <c r="E50" s="22"/>
      <c r="F50" s="21"/>
      <c r="G50" s="21"/>
      <c r="H50" s="21"/>
      <c r="I50" s="21"/>
      <c r="J50" s="21"/>
      <c r="K50" s="21"/>
      <c r="L50" s="21"/>
      <c r="M50" s="21"/>
      <c r="N50" s="21"/>
      <c r="O50" s="21"/>
      <c r="P50" s="21"/>
      <c r="Q50" s="21"/>
      <c r="R50" s="21"/>
      <c r="S50" s="21"/>
      <c r="T50" s="21"/>
      <c r="U50" s="21"/>
      <c r="V50" s="21"/>
      <c r="W50" s="21"/>
      <c r="X50" s="21"/>
      <c r="Y50" s="21"/>
      <c r="Z50" s="21"/>
    </row>
    <row r="51" spans="1:26" ht="12.75" customHeight="1">
      <c r="A51" s="21"/>
      <c r="B51" s="21"/>
      <c r="C51" s="21"/>
      <c r="D51" s="21"/>
      <c r="E51" s="22"/>
      <c r="F51" s="21"/>
      <c r="G51" s="21"/>
      <c r="H51" s="21"/>
      <c r="I51" s="21"/>
      <c r="J51" s="21"/>
      <c r="K51" s="21"/>
      <c r="L51" s="21"/>
      <c r="M51" s="21"/>
      <c r="N51" s="21"/>
      <c r="O51" s="21"/>
      <c r="P51" s="21"/>
      <c r="Q51" s="21"/>
      <c r="R51" s="21"/>
      <c r="S51" s="21"/>
      <c r="T51" s="21"/>
      <c r="U51" s="21"/>
      <c r="V51" s="21"/>
      <c r="W51" s="21"/>
      <c r="X51" s="21"/>
      <c r="Y51" s="21"/>
      <c r="Z51" s="21"/>
    </row>
    <row r="52" spans="1:26" ht="12.75" customHeight="1">
      <c r="A52" s="21"/>
      <c r="B52" s="21"/>
      <c r="C52" s="21"/>
      <c r="D52" s="21"/>
      <c r="E52" s="22"/>
      <c r="F52" s="21"/>
      <c r="G52" s="21"/>
      <c r="H52" s="21"/>
      <c r="I52" s="21"/>
      <c r="J52" s="21"/>
      <c r="K52" s="21"/>
      <c r="L52" s="21"/>
      <c r="M52" s="21"/>
      <c r="N52" s="21"/>
      <c r="O52" s="21"/>
      <c r="P52" s="21"/>
      <c r="Q52" s="21"/>
      <c r="R52" s="21"/>
      <c r="S52" s="21"/>
      <c r="T52" s="21"/>
      <c r="U52" s="21"/>
      <c r="V52" s="21"/>
      <c r="W52" s="21"/>
      <c r="X52" s="21"/>
      <c r="Y52" s="21"/>
      <c r="Z52" s="21"/>
    </row>
    <row r="53" spans="1:26" ht="12.75" customHeight="1">
      <c r="A53" s="21"/>
      <c r="B53" s="21"/>
      <c r="C53" s="21"/>
      <c r="D53" s="21"/>
      <c r="E53" s="22"/>
      <c r="F53" s="21"/>
      <c r="G53" s="21"/>
      <c r="H53" s="21"/>
      <c r="I53" s="21"/>
      <c r="J53" s="21"/>
      <c r="K53" s="21"/>
      <c r="L53" s="21"/>
      <c r="M53" s="21"/>
      <c r="N53" s="21"/>
      <c r="O53" s="21"/>
      <c r="P53" s="21"/>
      <c r="Q53" s="21"/>
      <c r="R53" s="21"/>
      <c r="S53" s="21"/>
      <c r="T53" s="21"/>
      <c r="U53" s="21"/>
      <c r="V53" s="21"/>
      <c r="W53" s="21"/>
      <c r="X53" s="21"/>
      <c r="Y53" s="21"/>
      <c r="Z53" s="21"/>
    </row>
    <row r="54" spans="1:26" ht="12.75" customHeight="1">
      <c r="A54" s="21"/>
      <c r="B54" s="21"/>
      <c r="C54" s="21"/>
      <c r="D54" s="21"/>
      <c r="E54" s="22"/>
      <c r="F54" s="21"/>
      <c r="G54" s="21"/>
      <c r="H54" s="21"/>
      <c r="I54" s="21"/>
      <c r="J54" s="21"/>
      <c r="K54" s="21"/>
      <c r="L54" s="21"/>
      <c r="M54" s="21"/>
      <c r="N54" s="21"/>
      <c r="O54" s="21"/>
      <c r="P54" s="21"/>
      <c r="Q54" s="21"/>
      <c r="R54" s="21"/>
      <c r="S54" s="21"/>
      <c r="T54" s="21"/>
      <c r="U54" s="21"/>
      <c r="V54" s="21"/>
      <c r="W54" s="21"/>
      <c r="X54" s="21"/>
      <c r="Y54" s="21"/>
      <c r="Z54" s="21"/>
    </row>
    <row r="55" spans="1:26" ht="12.75" customHeight="1">
      <c r="A55" s="21"/>
      <c r="B55" s="21"/>
      <c r="C55" s="21"/>
      <c r="D55" s="21"/>
      <c r="E55" s="22"/>
      <c r="F55" s="21"/>
      <c r="G55" s="21"/>
      <c r="H55" s="21"/>
      <c r="I55" s="21"/>
      <c r="J55" s="21"/>
      <c r="K55" s="21"/>
      <c r="L55" s="21"/>
      <c r="M55" s="21"/>
      <c r="N55" s="21"/>
      <c r="O55" s="21"/>
      <c r="P55" s="21"/>
      <c r="Q55" s="21"/>
      <c r="R55" s="21"/>
      <c r="S55" s="21"/>
      <c r="T55" s="21"/>
      <c r="U55" s="21"/>
      <c r="V55" s="21"/>
      <c r="W55" s="21"/>
      <c r="X55" s="21"/>
      <c r="Y55" s="21"/>
      <c r="Z55" s="21"/>
    </row>
    <row r="56" spans="1:26" ht="12.75" customHeight="1">
      <c r="A56" s="21"/>
      <c r="B56" s="21"/>
      <c r="C56" s="21"/>
      <c r="D56" s="21"/>
      <c r="E56" s="22"/>
      <c r="F56" s="21"/>
      <c r="G56" s="21"/>
      <c r="H56" s="21"/>
      <c r="I56" s="21"/>
      <c r="J56" s="21"/>
      <c r="K56" s="21"/>
      <c r="L56" s="21"/>
      <c r="M56" s="21"/>
      <c r="N56" s="21"/>
      <c r="O56" s="21"/>
      <c r="P56" s="21"/>
      <c r="Q56" s="21"/>
      <c r="R56" s="21"/>
      <c r="S56" s="21"/>
      <c r="T56" s="21"/>
      <c r="U56" s="21"/>
      <c r="V56" s="21"/>
      <c r="W56" s="21"/>
      <c r="X56" s="21"/>
      <c r="Y56" s="21"/>
      <c r="Z56" s="21"/>
    </row>
    <row r="57" spans="1:26" ht="12.75" customHeight="1">
      <c r="A57" s="21"/>
      <c r="B57" s="21"/>
      <c r="C57" s="21"/>
      <c r="D57" s="21"/>
      <c r="E57" s="22"/>
      <c r="F57" s="21"/>
      <c r="G57" s="21"/>
      <c r="H57" s="21"/>
      <c r="I57" s="21"/>
      <c r="J57" s="21"/>
      <c r="K57" s="21"/>
      <c r="L57" s="21"/>
      <c r="M57" s="21"/>
      <c r="N57" s="21"/>
      <c r="O57" s="21"/>
      <c r="P57" s="21"/>
      <c r="Q57" s="21"/>
      <c r="R57" s="21"/>
      <c r="S57" s="21"/>
      <c r="T57" s="21"/>
      <c r="U57" s="21"/>
      <c r="V57" s="21"/>
      <c r="W57" s="21"/>
      <c r="X57" s="21"/>
      <c r="Y57" s="21"/>
      <c r="Z57" s="21"/>
    </row>
    <row r="58" spans="1:26" ht="12.75" customHeight="1">
      <c r="A58" s="21"/>
      <c r="B58" s="21"/>
      <c r="C58" s="21"/>
      <c r="D58" s="21"/>
      <c r="E58" s="22"/>
      <c r="F58" s="21"/>
      <c r="G58" s="21"/>
      <c r="H58" s="21"/>
      <c r="I58" s="21"/>
      <c r="J58" s="21"/>
      <c r="K58" s="21"/>
      <c r="L58" s="21"/>
      <c r="M58" s="21"/>
      <c r="N58" s="21"/>
      <c r="O58" s="21"/>
      <c r="P58" s="21"/>
      <c r="Q58" s="21"/>
      <c r="R58" s="21"/>
      <c r="S58" s="21"/>
      <c r="T58" s="21"/>
      <c r="U58" s="21"/>
      <c r="V58" s="21"/>
      <c r="W58" s="21"/>
      <c r="X58" s="21"/>
      <c r="Y58" s="21"/>
      <c r="Z58" s="21"/>
    </row>
    <row r="59" spans="1:26" ht="12.75" customHeight="1">
      <c r="A59" s="21"/>
      <c r="B59" s="21"/>
      <c r="C59" s="21"/>
      <c r="D59" s="21"/>
      <c r="E59" s="22"/>
      <c r="F59" s="21"/>
      <c r="G59" s="21"/>
      <c r="H59" s="21"/>
      <c r="I59" s="21"/>
      <c r="J59" s="21"/>
      <c r="K59" s="21"/>
      <c r="L59" s="21"/>
      <c r="M59" s="21"/>
      <c r="N59" s="21"/>
      <c r="O59" s="21"/>
      <c r="P59" s="21"/>
      <c r="Q59" s="21"/>
      <c r="R59" s="21"/>
      <c r="S59" s="21"/>
      <c r="T59" s="21"/>
      <c r="U59" s="21"/>
      <c r="V59" s="21"/>
      <c r="W59" s="21"/>
      <c r="X59" s="21"/>
      <c r="Y59" s="21"/>
      <c r="Z59" s="21"/>
    </row>
    <row r="60" spans="1:26" ht="12.75" customHeight="1">
      <c r="A60" s="21"/>
      <c r="B60" s="21"/>
      <c r="C60" s="21"/>
      <c r="D60" s="21"/>
      <c r="E60" s="22"/>
      <c r="F60" s="21"/>
      <c r="G60" s="21"/>
      <c r="H60" s="21"/>
      <c r="I60" s="21"/>
      <c r="J60" s="21"/>
      <c r="K60" s="21"/>
      <c r="L60" s="21"/>
      <c r="M60" s="21"/>
      <c r="N60" s="21"/>
      <c r="O60" s="21"/>
      <c r="P60" s="21"/>
      <c r="Q60" s="21"/>
      <c r="R60" s="21"/>
      <c r="S60" s="21"/>
      <c r="T60" s="21"/>
      <c r="U60" s="21"/>
      <c r="V60" s="21"/>
      <c r="W60" s="21"/>
      <c r="X60" s="21"/>
      <c r="Y60" s="21"/>
      <c r="Z60" s="21"/>
    </row>
    <row r="61" spans="1:26" ht="12.75" customHeight="1">
      <c r="A61" s="21"/>
      <c r="B61" s="21"/>
      <c r="C61" s="21"/>
      <c r="D61" s="21"/>
      <c r="E61" s="22"/>
      <c r="F61" s="21"/>
      <c r="G61" s="21"/>
      <c r="H61" s="21"/>
      <c r="I61" s="21"/>
      <c r="J61" s="21"/>
      <c r="K61" s="21"/>
      <c r="L61" s="21"/>
      <c r="M61" s="21"/>
      <c r="N61" s="21"/>
      <c r="O61" s="21"/>
      <c r="P61" s="21"/>
      <c r="Q61" s="21"/>
      <c r="R61" s="21"/>
      <c r="S61" s="21"/>
      <c r="T61" s="21"/>
      <c r="U61" s="21"/>
      <c r="V61" s="21"/>
      <c r="W61" s="21"/>
      <c r="X61" s="21"/>
      <c r="Y61" s="21"/>
      <c r="Z61" s="21"/>
    </row>
    <row r="62" spans="1:26" ht="12.75" customHeight="1">
      <c r="A62" s="21"/>
      <c r="B62" s="21"/>
      <c r="C62" s="21"/>
      <c r="D62" s="21"/>
      <c r="E62" s="22"/>
      <c r="F62" s="21"/>
      <c r="G62" s="21"/>
      <c r="H62" s="21"/>
      <c r="I62" s="21"/>
      <c r="J62" s="21"/>
      <c r="K62" s="21"/>
      <c r="L62" s="21"/>
      <c r="M62" s="21"/>
      <c r="N62" s="21"/>
      <c r="O62" s="21"/>
      <c r="P62" s="21"/>
      <c r="Q62" s="21"/>
      <c r="R62" s="21"/>
      <c r="S62" s="21"/>
      <c r="T62" s="21"/>
      <c r="U62" s="21"/>
      <c r="V62" s="21"/>
      <c r="W62" s="21"/>
      <c r="X62" s="21"/>
      <c r="Y62" s="21"/>
      <c r="Z62" s="21"/>
    </row>
    <row r="63" spans="1:26" ht="12.75" customHeight="1">
      <c r="A63" s="21"/>
      <c r="B63" s="21"/>
      <c r="C63" s="21"/>
      <c r="D63" s="21"/>
      <c r="E63" s="22"/>
      <c r="F63" s="21"/>
      <c r="G63" s="21"/>
      <c r="H63" s="21"/>
      <c r="I63" s="21"/>
      <c r="J63" s="21"/>
      <c r="K63" s="21"/>
      <c r="L63" s="21"/>
      <c r="M63" s="21"/>
      <c r="N63" s="21"/>
      <c r="O63" s="21"/>
      <c r="P63" s="21"/>
      <c r="Q63" s="21"/>
      <c r="R63" s="21"/>
      <c r="S63" s="21"/>
      <c r="T63" s="21"/>
      <c r="U63" s="21"/>
      <c r="V63" s="21"/>
      <c r="W63" s="21"/>
      <c r="X63" s="21"/>
      <c r="Y63" s="21"/>
      <c r="Z63" s="21"/>
    </row>
    <row r="64" spans="1:26" ht="12.75" customHeight="1">
      <c r="A64" s="21"/>
      <c r="B64" s="21"/>
      <c r="C64" s="21"/>
      <c r="D64" s="21"/>
      <c r="E64" s="22"/>
      <c r="F64" s="21"/>
      <c r="G64" s="21"/>
      <c r="H64" s="21"/>
      <c r="I64" s="21"/>
      <c r="J64" s="21"/>
      <c r="K64" s="21"/>
      <c r="L64" s="21"/>
      <c r="M64" s="21"/>
      <c r="N64" s="21"/>
      <c r="O64" s="21"/>
      <c r="P64" s="21"/>
      <c r="Q64" s="21"/>
      <c r="R64" s="21"/>
      <c r="S64" s="21"/>
      <c r="T64" s="21"/>
      <c r="U64" s="21"/>
      <c r="V64" s="21"/>
      <c r="W64" s="21"/>
      <c r="X64" s="21"/>
      <c r="Y64" s="21"/>
      <c r="Z64" s="21"/>
    </row>
    <row r="65" spans="1:26" ht="12.75" customHeight="1">
      <c r="A65" s="21"/>
      <c r="B65" s="21"/>
      <c r="C65" s="21"/>
      <c r="D65" s="21"/>
      <c r="E65" s="22"/>
      <c r="F65" s="21"/>
      <c r="G65" s="21"/>
      <c r="H65" s="21"/>
      <c r="I65" s="21"/>
      <c r="J65" s="21"/>
      <c r="K65" s="21"/>
      <c r="L65" s="21"/>
      <c r="M65" s="21"/>
      <c r="N65" s="21"/>
      <c r="O65" s="21"/>
      <c r="P65" s="21"/>
      <c r="Q65" s="21"/>
      <c r="R65" s="21"/>
      <c r="S65" s="21"/>
      <c r="T65" s="21"/>
      <c r="U65" s="21"/>
      <c r="V65" s="21"/>
      <c r="W65" s="21"/>
      <c r="X65" s="21"/>
      <c r="Y65" s="21"/>
      <c r="Z65" s="21"/>
    </row>
    <row r="66" spans="1:26" ht="12.75" customHeight="1">
      <c r="A66" s="21"/>
      <c r="B66" s="21"/>
      <c r="C66" s="21"/>
      <c r="D66" s="21"/>
      <c r="E66" s="22"/>
      <c r="F66" s="21"/>
      <c r="G66" s="21"/>
      <c r="H66" s="21"/>
      <c r="I66" s="21"/>
      <c r="J66" s="21"/>
      <c r="K66" s="21"/>
      <c r="L66" s="21"/>
      <c r="M66" s="21"/>
      <c r="N66" s="21"/>
      <c r="O66" s="21"/>
      <c r="P66" s="21"/>
      <c r="Q66" s="21"/>
      <c r="R66" s="21"/>
      <c r="S66" s="21"/>
      <c r="T66" s="21"/>
      <c r="U66" s="21"/>
      <c r="V66" s="21"/>
      <c r="W66" s="21"/>
      <c r="X66" s="21"/>
      <c r="Y66" s="21"/>
      <c r="Z66" s="21"/>
    </row>
    <row r="67" spans="1:26" ht="12.75" customHeight="1">
      <c r="A67" s="21"/>
      <c r="B67" s="21"/>
      <c r="C67" s="21"/>
      <c r="D67" s="21"/>
      <c r="E67" s="22"/>
      <c r="F67" s="21"/>
      <c r="G67" s="21"/>
      <c r="H67" s="21"/>
      <c r="I67" s="21"/>
      <c r="J67" s="21"/>
      <c r="K67" s="21"/>
      <c r="L67" s="21"/>
      <c r="M67" s="21"/>
      <c r="N67" s="21"/>
      <c r="O67" s="21"/>
      <c r="P67" s="21"/>
      <c r="Q67" s="21"/>
      <c r="R67" s="21"/>
      <c r="S67" s="21"/>
      <c r="T67" s="21"/>
      <c r="U67" s="21"/>
      <c r="V67" s="21"/>
      <c r="W67" s="21"/>
      <c r="X67" s="21"/>
      <c r="Y67" s="21"/>
      <c r="Z67" s="21"/>
    </row>
    <row r="68" spans="1:26" ht="12.75" customHeight="1">
      <c r="A68" s="21"/>
      <c r="B68" s="21"/>
      <c r="C68" s="21"/>
      <c r="D68" s="21"/>
      <c r="E68" s="22"/>
      <c r="F68" s="21"/>
      <c r="G68" s="21"/>
      <c r="H68" s="21"/>
      <c r="I68" s="21"/>
      <c r="J68" s="21"/>
      <c r="K68" s="21"/>
      <c r="L68" s="21"/>
      <c r="M68" s="21"/>
      <c r="N68" s="21"/>
      <c r="O68" s="21"/>
      <c r="P68" s="21"/>
      <c r="Q68" s="21"/>
      <c r="R68" s="21"/>
      <c r="S68" s="21"/>
      <c r="T68" s="21"/>
      <c r="U68" s="21"/>
      <c r="V68" s="21"/>
      <c r="W68" s="21"/>
      <c r="X68" s="21"/>
      <c r="Y68" s="21"/>
      <c r="Z68" s="21"/>
    </row>
    <row r="69" spans="1:26" ht="12.75" customHeight="1">
      <c r="A69" s="21"/>
      <c r="B69" s="21"/>
      <c r="C69" s="21"/>
      <c r="D69" s="21"/>
      <c r="E69" s="22"/>
      <c r="F69" s="21"/>
      <c r="G69" s="21"/>
      <c r="H69" s="21"/>
      <c r="I69" s="21"/>
      <c r="J69" s="21"/>
      <c r="K69" s="21"/>
      <c r="L69" s="21"/>
      <c r="M69" s="21"/>
      <c r="N69" s="21"/>
      <c r="O69" s="21"/>
      <c r="P69" s="21"/>
      <c r="Q69" s="21"/>
      <c r="R69" s="21"/>
      <c r="S69" s="21"/>
      <c r="T69" s="21"/>
      <c r="U69" s="21"/>
      <c r="V69" s="21"/>
      <c r="W69" s="21"/>
      <c r="X69" s="21"/>
      <c r="Y69" s="21"/>
      <c r="Z69" s="21"/>
    </row>
    <row r="70" spans="1:26" ht="12.75" customHeight="1">
      <c r="A70" s="21"/>
      <c r="B70" s="21"/>
      <c r="C70" s="21"/>
      <c r="D70" s="21"/>
      <c r="E70" s="22"/>
      <c r="F70" s="21"/>
      <c r="G70" s="21"/>
      <c r="H70" s="21"/>
      <c r="I70" s="21"/>
      <c r="J70" s="21"/>
      <c r="K70" s="21"/>
      <c r="L70" s="21"/>
      <c r="M70" s="21"/>
      <c r="N70" s="21"/>
      <c r="O70" s="21"/>
      <c r="P70" s="21"/>
      <c r="Q70" s="21"/>
      <c r="R70" s="21"/>
      <c r="S70" s="21"/>
      <c r="T70" s="21"/>
      <c r="U70" s="21"/>
      <c r="V70" s="21"/>
      <c r="W70" s="21"/>
      <c r="X70" s="21"/>
      <c r="Y70" s="21"/>
      <c r="Z70" s="21"/>
    </row>
    <row r="71" spans="1:26" ht="12.75" customHeight="1">
      <c r="A71" s="21"/>
      <c r="B71" s="21"/>
      <c r="C71" s="21"/>
      <c r="D71" s="21"/>
      <c r="E71" s="22"/>
      <c r="F71" s="21"/>
      <c r="G71" s="21"/>
      <c r="H71" s="21"/>
      <c r="I71" s="21"/>
      <c r="J71" s="21"/>
      <c r="K71" s="21"/>
      <c r="L71" s="21"/>
      <c r="M71" s="21"/>
      <c r="N71" s="21"/>
      <c r="O71" s="21"/>
      <c r="P71" s="21"/>
      <c r="Q71" s="21"/>
      <c r="R71" s="21"/>
      <c r="S71" s="21"/>
      <c r="T71" s="21"/>
      <c r="U71" s="21"/>
      <c r="V71" s="21"/>
      <c r="W71" s="21"/>
      <c r="X71" s="21"/>
      <c r="Y71" s="21"/>
      <c r="Z71" s="21"/>
    </row>
    <row r="72" spans="1:26" ht="12.75" customHeight="1">
      <c r="A72" s="21"/>
      <c r="B72" s="21"/>
      <c r="C72" s="21"/>
      <c r="D72" s="21"/>
      <c r="E72" s="22"/>
      <c r="F72" s="21"/>
      <c r="G72" s="21"/>
      <c r="H72" s="21"/>
      <c r="I72" s="21"/>
      <c r="J72" s="21"/>
      <c r="K72" s="21"/>
      <c r="L72" s="21"/>
      <c r="M72" s="21"/>
      <c r="N72" s="21"/>
      <c r="O72" s="21"/>
      <c r="P72" s="21"/>
      <c r="Q72" s="21"/>
      <c r="R72" s="21"/>
      <c r="S72" s="21"/>
      <c r="T72" s="21"/>
      <c r="U72" s="21"/>
      <c r="V72" s="21"/>
      <c r="W72" s="21"/>
      <c r="X72" s="21"/>
      <c r="Y72" s="21"/>
      <c r="Z72" s="21"/>
    </row>
    <row r="73" spans="1:26" ht="12.75" customHeight="1">
      <c r="A73" s="21"/>
      <c r="B73" s="21"/>
      <c r="C73" s="21"/>
      <c r="D73" s="21"/>
      <c r="E73" s="22"/>
      <c r="F73" s="21"/>
      <c r="G73" s="21"/>
      <c r="H73" s="21"/>
      <c r="I73" s="21"/>
      <c r="J73" s="21"/>
      <c r="K73" s="21"/>
      <c r="L73" s="21"/>
      <c r="M73" s="21"/>
      <c r="N73" s="21"/>
      <c r="O73" s="21"/>
      <c r="P73" s="21"/>
      <c r="Q73" s="21"/>
      <c r="R73" s="21"/>
      <c r="S73" s="21"/>
      <c r="T73" s="21"/>
      <c r="U73" s="21"/>
      <c r="V73" s="21"/>
      <c r="W73" s="21"/>
      <c r="X73" s="21"/>
      <c r="Y73" s="21"/>
      <c r="Z73" s="21"/>
    </row>
    <row r="74" spans="1:26" ht="12.75" customHeight="1">
      <c r="A74" s="21"/>
      <c r="B74" s="21"/>
      <c r="C74" s="21"/>
      <c r="D74" s="21"/>
      <c r="E74" s="22"/>
      <c r="F74" s="21"/>
      <c r="G74" s="21"/>
      <c r="H74" s="21"/>
      <c r="I74" s="21"/>
      <c r="J74" s="21"/>
      <c r="K74" s="21"/>
      <c r="L74" s="21"/>
      <c r="M74" s="21"/>
      <c r="N74" s="21"/>
      <c r="O74" s="21"/>
      <c r="P74" s="21"/>
      <c r="Q74" s="21"/>
      <c r="R74" s="21"/>
      <c r="S74" s="21"/>
      <c r="T74" s="21"/>
      <c r="U74" s="21"/>
      <c r="V74" s="21"/>
      <c r="W74" s="21"/>
      <c r="X74" s="21"/>
      <c r="Y74" s="21"/>
      <c r="Z74" s="21"/>
    </row>
    <row r="75" spans="1:26" ht="12.75" customHeight="1">
      <c r="A75" s="21"/>
      <c r="B75" s="21"/>
      <c r="C75" s="21"/>
      <c r="D75" s="21"/>
      <c r="E75" s="22"/>
      <c r="F75" s="21"/>
      <c r="G75" s="21"/>
      <c r="H75" s="21"/>
      <c r="I75" s="21"/>
      <c r="J75" s="21"/>
      <c r="K75" s="21"/>
      <c r="L75" s="21"/>
      <c r="M75" s="21"/>
      <c r="N75" s="21"/>
      <c r="O75" s="21"/>
      <c r="P75" s="21"/>
      <c r="Q75" s="21"/>
      <c r="R75" s="21"/>
      <c r="S75" s="21"/>
      <c r="T75" s="21"/>
      <c r="U75" s="21"/>
      <c r="V75" s="21"/>
      <c r="W75" s="21"/>
      <c r="X75" s="21"/>
      <c r="Y75" s="21"/>
      <c r="Z75" s="21"/>
    </row>
    <row r="76" spans="1:26" ht="12.75" customHeight="1">
      <c r="A76" s="21"/>
      <c r="B76" s="21"/>
      <c r="C76" s="21"/>
      <c r="D76" s="21"/>
      <c r="E76" s="22"/>
      <c r="F76" s="21"/>
      <c r="G76" s="21"/>
      <c r="H76" s="21"/>
      <c r="I76" s="21"/>
      <c r="J76" s="21"/>
      <c r="K76" s="21"/>
      <c r="L76" s="21"/>
      <c r="M76" s="21"/>
      <c r="N76" s="21"/>
      <c r="O76" s="21"/>
      <c r="P76" s="21"/>
      <c r="Q76" s="21"/>
      <c r="R76" s="21"/>
      <c r="S76" s="21"/>
      <c r="T76" s="21"/>
      <c r="U76" s="21"/>
      <c r="V76" s="21"/>
      <c r="W76" s="21"/>
      <c r="X76" s="21"/>
      <c r="Y76" s="21"/>
      <c r="Z76" s="21"/>
    </row>
    <row r="77" spans="1:26" ht="12.75" customHeight="1">
      <c r="A77" s="21"/>
      <c r="B77" s="21"/>
      <c r="C77" s="21"/>
      <c r="D77" s="21"/>
      <c r="E77" s="22"/>
      <c r="F77" s="21"/>
      <c r="G77" s="21"/>
      <c r="H77" s="21"/>
      <c r="I77" s="21"/>
      <c r="J77" s="21"/>
      <c r="K77" s="21"/>
      <c r="L77" s="21"/>
      <c r="M77" s="21"/>
      <c r="N77" s="21"/>
      <c r="O77" s="21"/>
      <c r="P77" s="21"/>
      <c r="Q77" s="21"/>
      <c r="R77" s="21"/>
      <c r="S77" s="21"/>
      <c r="T77" s="21"/>
      <c r="U77" s="21"/>
      <c r="V77" s="21"/>
      <c r="W77" s="21"/>
      <c r="X77" s="21"/>
      <c r="Y77" s="21"/>
      <c r="Z77" s="21"/>
    </row>
    <row r="78" spans="1:26" ht="12.75" customHeight="1">
      <c r="A78" s="21"/>
      <c r="B78" s="21"/>
      <c r="C78" s="21"/>
      <c r="D78" s="21"/>
      <c r="E78" s="22"/>
      <c r="F78" s="21"/>
      <c r="G78" s="21"/>
      <c r="H78" s="21"/>
      <c r="I78" s="21"/>
      <c r="J78" s="21"/>
      <c r="K78" s="21"/>
      <c r="L78" s="21"/>
      <c r="M78" s="21"/>
      <c r="N78" s="21"/>
      <c r="O78" s="21"/>
      <c r="P78" s="21"/>
      <c r="Q78" s="21"/>
      <c r="R78" s="21"/>
      <c r="S78" s="21"/>
      <c r="T78" s="21"/>
      <c r="U78" s="21"/>
      <c r="V78" s="21"/>
      <c r="W78" s="21"/>
      <c r="X78" s="21"/>
      <c r="Y78" s="21"/>
      <c r="Z78" s="21"/>
    </row>
    <row r="79" spans="1:26" ht="12.75" customHeight="1">
      <c r="A79" s="21"/>
      <c r="B79" s="21"/>
      <c r="C79" s="21"/>
      <c r="D79" s="21"/>
      <c r="E79" s="22"/>
      <c r="F79" s="21"/>
      <c r="G79" s="21"/>
      <c r="H79" s="21"/>
      <c r="I79" s="21"/>
      <c r="J79" s="21"/>
      <c r="K79" s="21"/>
      <c r="L79" s="21"/>
      <c r="M79" s="21"/>
      <c r="N79" s="21"/>
      <c r="O79" s="21"/>
      <c r="P79" s="21"/>
      <c r="Q79" s="21"/>
      <c r="R79" s="21"/>
      <c r="S79" s="21"/>
      <c r="T79" s="21"/>
      <c r="U79" s="21"/>
      <c r="V79" s="21"/>
      <c r="W79" s="21"/>
      <c r="X79" s="21"/>
      <c r="Y79" s="21"/>
      <c r="Z79" s="21"/>
    </row>
    <row r="80" spans="1:26" ht="12.75" customHeight="1">
      <c r="A80" s="21"/>
      <c r="B80" s="21"/>
      <c r="C80" s="21"/>
      <c r="D80" s="21"/>
      <c r="E80" s="22"/>
      <c r="F80" s="21"/>
      <c r="G80" s="21"/>
      <c r="H80" s="21"/>
      <c r="I80" s="21"/>
      <c r="J80" s="21"/>
      <c r="K80" s="21"/>
      <c r="L80" s="21"/>
      <c r="M80" s="21"/>
      <c r="N80" s="21"/>
      <c r="O80" s="21"/>
      <c r="P80" s="21"/>
      <c r="Q80" s="21"/>
      <c r="R80" s="21"/>
      <c r="S80" s="21"/>
      <c r="T80" s="21"/>
      <c r="U80" s="21"/>
      <c r="V80" s="21"/>
      <c r="W80" s="21"/>
      <c r="X80" s="21"/>
      <c r="Y80" s="21"/>
      <c r="Z80" s="21"/>
    </row>
    <row r="81" spans="1:26" ht="12.75" customHeight="1">
      <c r="A81" s="21"/>
      <c r="B81" s="21"/>
      <c r="C81" s="21"/>
      <c r="D81" s="21"/>
      <c r="E81" s="22"/>
      <c r="F81" s="21"/>
      <c r="G81" s="21"/>
      <c r="H81" s="21"/>
      <c r="I81" s="21"/>
      <c r="J81" s="21"/>
      <c r="K81" s="21"/>
      <c r="L81" s="21"/>
      <c r="M81" s="21"/>
      <c r="N81" s="21"/>
      <c r="O81" s="21"/>
      <c r="P81" s="21"/>
      <c r="Q81" s="21"/>
      <c r="R81" s="21"/>
      <c r="S81" s="21"/>
      <c r="T81" s="21"/>
      <c r="U81" s="21"/>
      <c r="V81" s="21"/>
      <c r="W81" s="21"/>
      <c r="X81" s="21"/>
      <c r="Y81" s="21"/>
      <c r="Z81" s="21"/>
    </row>
    <row r="82" spans="1:26" ht="12.75" customHeight="1">
      <c r="A82" s="21"/>
      <c r="B82" s="21"/>
      <c r="C82" s="21"/>
      <c r="D82" s="21"/>
      <c r="E82" s="22"/>
      <c r="F82" s="21"/>
      <c r="G82" s="21"/>
      <c r="H82" s="21"/>
      <c r="I82" s="21"/>
      <c r="J82" s="21"/>
      <c r="K82" s="21"/>
      <c r="L82" s="21"/>
      <c r="M82" s="21"/>
      <c r="N82" s="21"/>
      <c r="O82" s="21"/>
      <c r="P82" s="21"/>
      <c r="Q82" s="21"/>
      <c r="R82" s="21"/>
      <c r="S82" s="21"/>
      <c r="T82" s="21"/>
      <c r="U82" s="21"/>
      <c r="V82" s="21"/>
      <c r="W82" s="21"/>
      <c r="X82" s="21"/>
      <c r="Y82" s="21"/>
      <c r="Z82" s="21"/>
    </row>
    <row r="83" spans="1:26" ht="12.75" customHeight="1">
      <c r="A83" s="21"/>
      <c r="B83" s="21"/>
      <c r="C83" s="21"/>
      <c r="D83" s="21"/>
      <c r="E83" s="22"/>
      <c r="F83" s="21"/>
      <c r="G83" s="21"/>
      <c r="H83" s="21"/>
      <c r="I83" s="21"/>
      <c r="J83" s="21"/>
      <c r="K83" s="21"/>
      <c r="L83" s="21"/>
      <c r="M83" s="21"/>
      <c r="N83" s="21"/>
      <c r="O83" s="21"/>
      <c r="P83" s="21"/>
      <c r="Q83" s="21"/>
      <c r="R83" s="21"/>
      <c r="S83" s="21"/>
      <c r="T83" s="21"/>
      <c r="U83" s="21"/>
      <c r="V83" s="21"/>
      <c r="W83" s="21"/>
      <c r="X83" s="21"/>
      <c r="Y83" s="21"/>
      <c r="Z83" s="21"/>
    </row>
    <row r="84" spans="1:26" ht="12.75" customHeight="1">
      <c r="A84" s="21"/>
      <c r="B84" s="21"/>
      <c r="C84" s="21"/>
      <c r="D84" s="21"/>
      <c r="E84" s="22"/>
      <c r="F84" s="21"/>
      <c r="G84" s="21"/>
      <c r="H84" s="21"/>
      <c r="I84" s="21"/>
      <c r="J84" s="21"/>
      <c r="K84" s="21"/>
      <c r="L84" s="21"/>
      <c r="M84" s="21"/>
      <c r="N84" s="21"/>
      <c r="O84" s="21"/>
      <c r="P84" s="21"/>
      <c r="Q84" s="21"/>
      <c r="R84" s="21"/>
      <c r="S84" s="21"/>
      <c r="T84" s="21"/>
      <c r="U84" s="21"/>
      <c r="V84" s="21"/>
      <c r="W84" s="21"/>
      <c r="X84" s="21"/>
      <c r="Y84" s="21"/>
      <c r="Z84" s="21"/>
    </row>
    <row r="85" spans="1:26" ht="12.75" customHeight="1">
      <c r="A85" s="21"/>
      <c r="B85" s="21"/>
      <c r="C85" s="21"/>
      <c r="D85" s="21"/>
      <c r="E85" s="22"/>
      <c r="F85" s="21"/>
      <c r="G85" s="21"/>
      <c r="H85" s="21"/>
      <c r="I85" s="21"/>
      <c r="J85" s="21"/>
      <c r="K85" s="21"/>
      <c r="L85" s="21"/>
      <c r="M85" s="21"/>
      <c r="N85" s="21"/>
      <c r="O85" s="21"/>
      <c r="P85" s="21"/>
      <c r="Q85" s="21"/>
      <c r="R85" s="21"/>
      <c r="S85" s="21"/>
      <c r="T85" s="21"/>
      <c r="U85" s="21"/>
      <c r="V85" s="21"/>
      <c r="W85" s="21"/>
      <c r="X85" s="21"/>
      <c r="Y85" s="21"/>
      <c r="Z85" s="21"/>
    </row>
    <row r="86" spans="1:26" ht="12.75" customHeight="1">
      <c r="A86" s="21"/>
      <c r="B86" s="21"/>
      <c r="C86" s="21"/>
      <c r="D86" s="21"/>
      <c r="E86" s="22"/>
      <c r="F86" s="21"/>
      <c r="G86" s="21"/>
      <c r="H86" s="21"/>
      <c r="I86" s="21"/>
      <c r="J86" s="21"/>
      <c r="K86" s="21"/>
      <c r="L86" s="21"/>
      <c r="M86" s="21"/>
      <c r="N86" s="21"/>
      <c r="O86" s="21"/>
      <c r="P86" s="21"/>
      <c r="Q86" s="21"/>
      <c r="R86" s="21"/>
      <c r="S86" s="21"/>
      <c r="T86" s="21"/>
      <c r="U86" s="21"/>
      <c r="V86" s="21"/>
      <c r="W86" s="21"/>
      <c r="X86" s="21"/>
      <c r="Y86" s="21"/>
      <c r="Z86" s="21"/>
    </row>
    <row r="87" spans="1:26" ht="12.75" customHeight="1">
      <c r="A87" s="21"/>
      <c r="B87" s="21"/>
      <c r="C87" s="21"/>
      <c r="D87" s="21"/>
      <c r="E87" s="22"/>
      <c r="F87" s="21"/>
      <c r="G87" s="21"/>
      <c r="H87" s="21"/>
      <c r="I87" s="21"/>
      <c r="J87" s="21"/>
      <c r="K87" s="21"/>
      <c r="L87" s="21"/>
      <c r="M87" s="21"/>
      <c r="N87" s="21"/>
      <c r="O87" s="21"/>
      <c r="P87" s="21"/>
      <c r="Q87" s="21"/>
      <c r="R87" s="21"/>
      <c r="S87" s="21"/>
      <c r="T87" s="21"/>
      <c r="U87" s="21"/>
      <c r="V87" s="21"/>
      <c r="W87" s="21"/>
      <c r="X87" s="21"/>
      <c r="Y87" s="21"/>
      <c r="Z87" s="21"/>
    </row>
    <row r="88" spans="1:26" ht="12.75" customHeight="1">
      <c r="A88" s="21"/>
      <c r="B88" s="21"/>
      <c r="C88" s="21"/>
      <c r="D88" s="21"/>
      <c r="E88" s="22"/>
      <c r="F88" s="21"/>
      <c r="G88" s="21"/>
      <c r="H88" s="21"/>
      <c r="I88" s="21"/>
      <c r="J88" s="21"/>
      <c r="K88" s="21"/>
      <c r="L88" s="21"/>
      <c r="M88" s="21"/>
      <c r="N88" s="21"/>
      <c r="O88" s="21"/>
      <c r="P88" s="21"/>
      <c r="Q88" s="21"/>
      <c r="R88" s="21"/>
      <c r="S88" s="21"/>
      <c r="T88" s="21"/>
      <c r="U88" s="21"/>
      <c r="V88" s="21"/>
      <c r="W88" s="21"/>
      <c r="X88" s="21"/>
      <c r="Y88" s="21"/>
      <c r="Z88" s="21"/>
    </row>
    <row r="89" spans="1:26" ht="12.75" customHeight="1">
      <c r="A89" s="21"/>
      <c r="B89" s="21"/>
      <c r="C89" s="21"/>
      <c r="D89" s="21"/>
      <c r="E89" s="22"/>
      <c r="F89" s="21"/>
      <c r="G89" s="21"/>
      <c r="H89" s="21"/>
      <c r="I89" s="21"/>
      <c r="J89" s="21"/>
      <c r="K89" s="21"/>
      <c r="L89" s="21"/>
      <c r="M89" s="21"/>
      <c r="N89" s="21"/>
      <c r="O89" s="21"/>
      <c r="P89" s="21"/>
      <c r="Q89" s="21"/>
      <c r="R89" s="21"/>
      <c r="S89" s="21"/>
      <c r="T89" s="21"/>
      <c r="U89" s="21"/>
      <c r="V89" s="21"/>
      <c r="W89" s="21"/>
      <c r="X89" s="21"/>
      <c r="Y89" s="21"/>
      <c r="Z89" s="21"/>
    </row>
    <row r="90" spans="1:26" ht="12.75" customHeight="1">
      <c r="A90" s="21"/>
      <c r="B90" s="21"/>
      <c r="C90" s="21"/>
      <c r="D90" s="21"/>
      <c r="E90" s="22"/>
      <c r="F90" s="21"/>
      <c r="G90" s="21"/>
      <c r="H90" s="21"/>
      <c r="I90" s="21"/>
      <c r="J90" s="21"/>
      <c r="K90" s="21"/>
      <c r="L90" s="21"/>
      <c r="M90" s="21"/>
      <c r="N90" s="21"/>
      <c r="O90" s="21"/>
      <c r="P90" s="21"/>
      <c r="Q90" s="21"/>
      <c r="R90" s="21"/>
      <c r="S90" s="21"/>
      <c r="T90" s="21"/>
      <c r="U90" s="21"/>
      <c r="V90" s="21"/>
      <c r="W90" s="21"/>
      <c r="X90" s="21"/>
      <c r="Y90" s="21"/>
      <c r="Z90" s="21"/>
    </row>
    <row r="91" spans="1:26" ht="12.75" customHeight="1">
      <c r="A91" s="21"/>
      <c r="B91" s="21"/>
      <c r="C91" s="21"/>
      <c r="D91" s="21"/>
      <c r="E91" s="22"/>
      <c r="F91" s="21"/>
      <c r="G91" s="21"/>
      <c r="H91" s="21"/>
      <c r="I91" s="21"/>
      <c r="J91" s="21"/>
      <c r="K91" s="21"/>
      <c r="L91" s="21"/>
      <c r="M91" s="21"/>
      <c r="N91" s="21"/>
      <c r="O91" s="21"/>
      <c r="P91" s="21"/>
      <c r="Q91" s="21"/>
      <c r="R91" s="21"/>
      <c r="S91" s="21"/>
      <c r="T91" s="21"/>
      <c r="U91" s="21"/>
      <c r="V91" s="21"/>
      <c r="W91" s="21"/>
      <c r="X91" s="21"/>
      <c r="Y91" s="21"/>
      <c r="Z91" s="21"/>
    </row>
    <row r="92" spans="1:26" ht="12.75" customHeight="1">
      <c r="A92" s="21"/>
      <c r="B92" s="21"/>
      <c r="C92" s="21"/>
      <c r="D92" s="21"/>
      <c r="E92" s="22"/>
      <c r="F92" s="21"/>
      <c r="G92" s="21"/>
      <c r="H92" s="21"/>
      <c r="I92" s="21"/>
      <c r="J92" s="21"/>
      <c r="K92" s="21"/>
      <c r="L92" s="21"/>
      <c r="M92" s="21"/>
      <c r="N92" s="21"/>
      <c r="O92" s="21"/>
      <c r="P92" s="21"/>
      <c r="Q92" s="21"/>
      <c r="R92" s="21"/>
      <c r="S92" s="21"/>
      <c r="T92" s="21"/>
      <c r="U92" s="21"/>
      <c r="V92" s="21"/>
      <c r="W92" s="21"/>
      <c r="X92" s="21"/>
      <c r="Y92" s="21"/>
      <c r="Z92" s="21"/>
    </row>
    <row r="93" spans="1:26" ht="12.75" customHeight="1">
      <c r="A93" s="21"/>
      <c r="B93" s="21"/>
      <c r="C93" s="21"/>
      <c r="D93" s="21"/>
      <c r="E93" s="22"/>
      <c r="F93" s="21"/>
      <c r="G93" s="21"/>
      <c r="H93" s="21"/>
      <c r="I93" s="21"/>
      <c r="J93" s="21"/>
      <c r="K93" s="21"/>
      <c r="L93" s="21"/>
      <c r="M93" s="21"/>
      <c r="N93" s="21"/>
      <c r="O93" s="21"/>
      <c r="P93" s="21"/>
      <c r="Q93" s="21"/>
      <c r="R93" s="21"/>
      <c r="S93" s="21"/>
      <c r="T93" s="21"/>
      <c r="U93" s="21"/>
      <c r="V93" s="21"/>
      <c r="W93" s="21"/>
      <c r="X93" s="21"/>
      <c r="Y93" s="21"/>
      <c r="Z93" s="21"/>
    </row>
    <row r="94" spans="1:26" ht="12.75" customHeight="1">
      <c r="A94" s="21"/>
      <c r="B94" s="21"/>
      <c r="C94" s="21"/>
      <c r="D94" s="21"/>
      <c r="E94" s="22"/>
      <c r="F94" s="21"/>
      <c r="G94" s="21"/>
      <c r="H94" s="21"/>
      <c r="I94" s="21"/>
      <c r="J94" s="21"/>
      <c r="K94" s="21"/>
      <c r="L94" s="21"/>
      <c r="M94" s="21"/>
      <c r="N94" s="21"/>
      <c r="O94" s="21"/>
      <c r="P94" s="21"/>
      <c r="Q94" s="21"/>
      <c r="R94" s="21"/>
      <c r="S94" s="21"/>
      <c r="T94" s="21"/>
      <c r="U94" s="21"/>
      <c r="V94" s="21"/>
      <c r="W94" s="21"/>
      <c r="X94" s="21"/>
      <c r="Y94" s="21"/>
      <c r="Z94" s="21"/>
    </row>
    <row r="95" spans="1:26" ht="12.75" customHeight="1">
      <c r="A95" s="21"/>
      <c r="B95" s="21"/>
      <c r="C95" s="21"/>
      <c r="D95" s="21"/>
      <c r="E95" s="22"/>
      <c r="F95" s="21"/>
      <c r="G95" s="21"/>
      <c r="H95" s="21"/>
      <c r="I95" s="21"/>
      <c r="J95" s="21"/>
      <c r="K95" s="21"/>
      <c r="L95" s="21"/>
      <c r="M95" s="21"/>
      <c r="N95" s="21"/>
      <c r="O95" s="21"/>
      <c r="P95" s="21"/>
      <c r="Q95" s="21"/>
      <c r="R95" s="21"/>
      <c r="S95" s="21"/>
      <c r="T95" s="21"/>
      <c r="U95" s="21"/>
      <c r="V95" s="21"/>
      <c r="W95" s="21"/>
      <c r="X95" s="21"/>
      <c r="Y95" s="21"/>
      <c r="Z95" s="21"/>
    </row>
    <row r="96" spans="1:26" ht="12.75" customHeight="1">
      <c r="A96" s="21"/>
      <c r="B96" s="21"/>
      <c r="C96" s="21"/>
      <c r="D96" s="21"/>
      <c r="E96" s="22"/>
      <c r="F96" s="21"/>
      <c r="G96" s="21"/>
      <c r="H96" s="21"/>
      <c r="I96" s="21"/>
      <c r="J96" s="21"/>
      <c r="K96" s="21"/>
      <c r="L96" s="21"/>
      <c r="M96" s="21"/>
      <c r="N96" s="21"/>
      <c r="O96" s="21"/>
      <c r="P96" s="21"/>
      <c r="Q96" s="21"/>
      <c r="R96" s="21"/>
      <c r="S96" s="21"/>
      <c r="T96" s="21"/>
      <c r="U96" s="21"/>
      <c r="V96" s="21"/>
      <c r="W96" s="21"/>
      <c r="X96" s="21"/>
      <c r="Y96" s="21"/>
      <c r="Z96" s="21"/>
    </row>
    <row r="97" spans="1:26" ht="12.75" customHeight="1">
      <c r="A97" s="21"/>
      <c r="B97" s="21"/>
      <c r="C97" s="21"/>
      <c r="D97" s="21"/>
      <c r="E97" s="22"/>
      <c r="F97" s="21"/>
      <c r="G97" s="21"/>
      <c r="H97" s="21"/>
      <c r="I97" s="21"/>
      <c r="J97" s="21"/>
      <c r="K97" s="21"/>
      <c r="L97" s="21"/>
      <c r="M97" s="21"/>
      <c r="N97" s="21"/>
      <c r="O97" s="21"/>
      <c r="P97" s="21"/>
      <c r="Q97" s="21"/>
      <c r="R97" s="21"/>
      <c r="S97" s="21"/>
      <c r="T97" s="21"/>
      <c r="U97" s="21"/>
      <c r="V97" s="21"/>
      <c r="W97" s="21"/>
      <c r="X97" s="21"/>
      <c r="Y97" s="21"/>
      <c r="Z97" s="21"/>
    </row>
    <row r="98" spans="1:26" ht="12.75" customHeight="1">
      <c r="A98" s="21"/>
      <c r="B98" s="21"/>
      <c r="C98" s="21"/>
      <c r="D98" s="21"/>
      <c r="E98" s="22"/>
      <c r="F98" s="21"/>
      <c r="G98" s="21"/>
      <c r="H98" s="21"/>
      <c r="I98" s="21"/>
      <c r="J98" s="21"/>
      <c r="K98" s="21"/>
      <c r="L98" s="21"/>
      <c r="M98" s="21"/>
      <c r="N98" s="21"/>
      <c r="O98" s="21"/>
      <c r="P98" s="21"/>
      <c r="Q98" s="21"/>
      <c r="R98" s="21"/>
      <c r="S98" s="21"/>
      <c r="T98" s="21"/>
      <c r="U98" s="21"/>
      <c r="V98" s="21"/>
      <c r="W98" s="21"/>
      <c r="X98" s="21"/>
      <c r="Y98" s="21"/>
      <c r="Z98" s="21"/>
    </row>
    <row r="99" spans="1:26" ht="12.75" customHeight="1">
      <c r="A99" s="21"/>
      <c r="B99" s="21"/>
      <c r="C99" s="21"/>
      <c r="D99" s="21"/>
      <c r="E99" s="22"/>
      <c r="F99" s="21"/>
      <c r="G99" s="21"/>
      <c r="H99" s="21"/>
      <c r="I99" s="21"/>
      <c r="J99" s="21"/>
      <c r="K99" s="21"/>
      <c r="L99" s="21"/>
      <c r="M99" s="21"/>
      <c r="N99" s="21"/>
      <c r="O99" s="21"/>
      <c r="P99" s="21"/>
      <c r="Q99" s="21"/>
      <c r="R99" s="21"/>
      <c r="S99" s="21"/>
      <c r="T99" s="21"/>
      <c r="U99" s="21"/>
      <c r="V99" s="21"/>
      <c r="W99" s="21"/>
      <c r="X99" s="21"/>
      <c r="Y99" s="21"/>
      <c r="Z99" s="21"/>
    </row>
    <row r="100" spans="1:26" ht="12.75" customHeight="1">
      <c r="A100" s="21"/>
      <c r="B100" s="21"/>
      <c r="C100" s="21"/>
      <c r="D100" s="21"/>
      <c r="E100" s="22"/>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c r="A101" s="21"/>
      <c r="B101" s="21"/>
      <c r="C101" s="21"/>
      <c r="D101" s="21"/>
      <c r="E101" s="22"/>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c r="A102" s="21"/>
      <c r="B102" s="21"/>
      <c r="C102" s="21"/>
      <c r="D102" s="21"/>
      <c r="E102" s="22"/>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c r="A103" s="21"/>
      <c r="B103" s="21"/>
      <c r="C103" s="21"/>
      <c r="D103" s="21"/>
      <c r="E103" s="22"/>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c r="A104" s="21"/>
      <c r="B104" s="21"/>
      <c r="C104" s="21"/>
      <c r="D104" s="21"/>
      <c r="E104" s="22"/>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c r="A105" s="21"/>
      <c r="B105" s="21"/>
      <c r="C105" s="21"/>
      <c r="D105" s="21"/>
      <c r="E105" s="22"/>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c r="A106" s="21"/>
      <c r="B106" s="21"/>
      <c r="C106" s="21"/>
      <c r="D106" s="21"/>
      <c r="E106" s="22"/>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c r="A107" s="21"/>
      <c r="B107" s="21"/>
      <c r="C107" s="21"/>
      <c r="D107" s="21"/>
      <c r="E107" s="22"/>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c r="A108" s="21"/>
      <c r="B108" s="21"/>
      <c r="C108" s="21"/>
      <c r="D108" s="21"/>
      <c r="E108" s="22"/>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c r="A109" s="21"/>
      <c r="B109" s="21"/>
      <c r="C109" s="21"/>
      <c r="D109" s="21"/>
      <c r="E109" s="22"/>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c r="A110" s="21"/>
      <c r="B110" s="21"/>
      <c r="C110" s="21"/>
      <c r="D110" s="21"/>
      <c r="E110" s="22"/>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c r="A111" s="21"/>
      <c r="B111" s="21"/>
      <c r="C111" s="21"/>
      <c r="D111" s="21"/>
      <c r="E111" s="22"/>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c r="A112" s="21"/>
      <c r="B112" s="21"/>
      <c r="C112" s="21"/>
      <c r="D112" s="21"/>
      <c r="E112" s="22"/>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c r="A113" s="21"/>
      <c r="B113" s="21"/>
      <c r="C113" s="21"/>
      <c r="D113" s="21"/>
      <c r="E113" s="22"/>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c r="A114" s="21"/>
      <c r="B114" s="21"/>
      <c r="C114" s="21"/>
      <c r="D114" s="21"/>
      <c r="E114" s="22"/>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c r="A115" s="21"/>
      <c r="B115" s="21"/>
      <c r="C115" s="21"/>
      <c r="D115" s="21"/>
      <c r="E115" s="22"/>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c r="A116" s="21"/>
      <c r="B116" s="21"/>
      <c r="C116" s="21"/>
      <c r="D116" s="21"/>
      <c r="E116" s="22"/>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c r="A117" s="21"/>
      <c r="B117" s="21"/>
      <c r="C117" s="21"/>
      <c r="D117" s="21"/>
      <c r="E117" s="22"/>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c r="A118" s="21"/>
      <c r="B118" s="21"/>
      <c r="C118" s="21"/>
      <c r="D118" s="21"/>
      <c r="E118" s="22"/>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c r="A119" s="21"/>
      <c r="B119" s="21"/>
      <c r="C119" s="21"/>
      <c r="D119" s="21"/>
      <c r="E119" s="22"/>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c r="A120" s="21"/>
      <c r="B120" s="21"/>
      <c r="C120" s="21"/>
      <c r="D120" s="21"/>
      <c r="E120" s="22"/>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c r="A121" s="21"/>
      <c r="B121" s="21"/>
      <c r="C121" s="21"/>
      <c r="D121" s="21"/>
      <c r="E121" s="22"/>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c r="A122" s="21"/>
      <c r="B122" s="21"/>
      <c r="C122" s="21"/>
      <c r="D122" s="21"/>
      <c r="E122" s="22"/>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c r="A123" s="21"/>
      <c r="B123" s="21"/>
      <c r="C123" s="21"/>
      <c r="D123" s="21"/>
      <c r="E123" s="22"/>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c r="A124" s="21"/>
      <c r="B124" s="21"/>
      <c r="C124" s="21"/>
      <c r="D124" s="21"/>
      <c r="E124" s="22"/>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c r="A125" s="21"/>
      <c r="B125" s="21"/>
      <c r="C125" s="21"/>
      <c r="D125" s="21"/>
      <c r="E125" s="22"/>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c r="A126" s="21"/>
      <c r="B126" s="21"/>
      <c r="C126" s="21"/>
      <c r="D126" s="21"/>
      <c r="E126" s="22"/>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c r="A127" s="21"/>
      <c r="B127" s="21"/>
      <c r="C127" s="21"/>
      <c r="D127" s="21"/>
      <c r="E127" s="22"/>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c r="A128" s="21"/>
      <c r="B128" s="21"/>
      <c r="C128" s="21"/>
      <c r="D128" s="21"/>
      <c r="E128" s="22"/>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c r="A129" s="21"/>
      <c r="B129" s="21"/>
      <c r="C129" s="21"/>
      <c r="D129" s="21"/>
      <c r="E129" s="22"/>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c r="A130" s="21"/>
      <c r="B130" s="21"/>
      <c r="C130" s="21"/>
      <c r="D130" s="21"/>
      <c r="E130" s="22"/>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c r="A131" s="21"/>
      <c r="B131" s="21"/>
      <c r="C131" s="21"/>
      <c r="D131" s="21"/>
      <c r="E131" s="22"/>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c r="A132" s="21"/>
      <c r="B132" s="21"/>
      <c r="C132" s="21"/>
      <c r="D132" s="21"/>
      <c r="E132" s="22"/>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c r="A133" s="21"/>
      <c r="B133" s="21"/>
      <c r="C133" s="21"/>
      <c r="D133" s="21"/>
      <c r="E133" s="22"/>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c r="A134" s="21"/>
      <c r="B134" s="21"/>
      <c r="C134" s="21"/>
      <c r="D134" s="21"/>
      <c r="E134" s="22"/>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c r="A135" s="21"/>
      <c r="B135" s="21"/>
      <c r="C135" s="21"/>
      <c r="D135" s="21"/>
      <c r="E135" s="22"/>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c r="A136" s="21"/>
      <c r="B136" s="21"/>
      <c r="C136" s="21"/>
      <c r="D136" s="21"/>
      <c r="E136" s="22"/>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c r="A137" s="21"/>
      <c r="B137" s="21"/>
      <c r="C137" s="21"/>
      <c r="D137" s="21"/>
      <c r="E137" s="22"/>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c r="A138" s="21"/>
      <c r="B138" s="21"/>
      <c r="C138" s="21"/>
      <c r="D138" s="21"/>
      <c r="E138" s="22"/>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c r="A139" s="21"/>
      <c r="B139" s="21"/>
      <c r="C139" s="21"/>
      <c r="D139" s="21"/>
      <c r="E139" s="22"/>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c r="A140" s="21"/>
      <c r="B140" s="21"/>
      <c r="C140" s="21"/>
      <c r="D140" s="21"/>
      <c r="E140" s="22"/>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c r="A141" s="21"/>
      <c r="B141" s="21"/>
      <c r="C141" s="21"/>
      <c r="D141" s="21"/>
      <c r="E141" s="22"/>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c r="A142" s="21"/>
      <c r="B142" s="21"/>
      <c r="C142" s="21"/>
      <c r="D142" s="21"/>
      <c r="E142" s="22"/>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c r="A143" s="21"/>
      <c r="B143" s="21"/>
      <c r="C143" s="21"/>
      <c r="D143" s="21"/>
      <c r="E143" s="22"/>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c r="A144" s="21"/>
      <c r="B144" s="21"/>
      <c r="C144" s="21"/>
      <c r="D144" s="21"/>
      <c r="E144" s="22"/>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c r="A145" s="21"/>
      <c r="B145" s="21"/>
      <c r="C145" s="21"/>
      <c r="D145" s="21"/>
      <c r="E145" s="22"/>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c r="A146" s="21"/>
      <c r="B146" s="21"/>
      <c r="C146" s="21"/>
      <c r="D146" s="21"/>
      <c r="E146" s="22"/>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c r="A147" s="21"/>
      <c r="B147" s="21"/>
      <c r="C147" s="21"/>
      <c r="D147" s="21"/>
      <c r="E147" s="22"/>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c r="A148" s="21"/>
      <c r="B148" s="21"/>
      <c r="C148" s="21"/>
      <c r="D148" s="21"/>
      <c r="E148" s="22"/>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c r="A149" s="21"/>
      <c r="B149" s="21"/>
      <c r="C149" s="21"/>
      <c r="D149" s="21"/>
      <c r="E149" s="22"/>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c r="A150" s="21"/>
      <c r="B150" s="21"/>
      <c r="C150" s="21"/>
      <c r="D150" s="21"/>
      <c r="E150" s="22"/>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c r="A151" s="21"/>
      <c r="B151" s="21"/>
      <c r="C151" s="21"/>
      <c r="D151" s="21"/>
      <c r="E151" s="22"/>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c r="A152" s="21"/>
      <c r="B152" s="21"/>
      <c r="C152" s="21"/>
      <c r="D152" s="21"/>
      <c r="E152" s="22"/>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c r="A153" s="21"/>
      <c r="B153" s="21"/>
      <c r="C153" s="21"/>
      <c r="D153" s="21"/>
      <c r="E153" s="22"/>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c r="A154" s="21"/>
      <c r="B154" s="21"/>
      <c r="C154" s="21"/>
      <c r="D154" s="21"/>
      <c r="E154" s="22"/>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c r="A155" s="21"/>
      <c r="B155" s="21"/>
      <c r="C155" s="21"/>
      <c r="D155" s="21"/>
      <c r="E155" s="22"/>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c r="A156" s="21"/>
      <c r="B156" s="21"/>
      <c r="C156" s="21"/>
      <c r="D156" s="21"/>
      <c r="E156" s="22"/>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c r="A157" s="21"/>
      <c r="B157" s="21"/>
      <c r="C157" s="21"/>
      <c r="D157" s="21"/>
      <c r="E157" s="22"/>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c r="A158" s="21"/>
      <c r="B158" s="21"/>
      <c r="C158" s="21"/>
      <c r="D158" s="21"/>
      <c r="E158" s="22"/>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c r="A159" s="21"/>
      <c r="B159" s="21"/>
      <c r="C159" s="21"/>
      <c r="D159" s="21"/>
      <c r="E159" s="22"/>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c r="A160" s="21"/>
      <c r="B160" s="21"/>
      <c r="C160" s="21"/>
      <c r="D160" s="21"/>
      <c r="E160" s="22"/>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c r="A161" s="21"/>
      <c r="B161" s="21"/>
      <c r="C161" s="21"/>
      <c r="D161" s="21"/>
      <c r="E161" s="22"/>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c r="A162" s="21"/>
      <c r="B162" s="21"/>
      <c r="C162" s="21"/>
      <c r="D162" s="21"/>
      <c r="E162" s="22"/>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c r="A163" s="21"/>
      <c r="B163" s="21"/>
      <c r="C163" s="21"/>
      <c r="D163" s="21"/>
      <c r="E163" s="22"/>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c r="A164" s="21"/>
      <c r="B164" s="21"/>
      <c r="C164" s="21"/>
      <c r="D164" s="21"/>
      <c r="E164" s="22"/>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c r="A165" s="21"/>
      <c r="B165" s="21"/>
      <c r="C165" s="21"/>
      <c r="D165" s="21"/>
      <c r="E165" s="22"/>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c r="A166" s="21"/>
      <c r="B166" s="21"/>
      <c r="C166" s="21"/>
      <c r="D166" s="21"/>
      <c r="E166" s="22"/>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c r="A167" s="21"/>
      <c r="B167" s="21"/>
      <c r="C167" s="21"/>
      <c r="D167" s="21"/>
      <c r="E167" s="22"/>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c r="A168" s="21"/>
      <c r="B168" s="21"/>
      <c r="C168" s="21"/>
      <c r="D168" s="21"/>
      <c r="E168" s="22"/>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c r="A169" s="21"/>
      <c r="B169" s="21"/>
      <c r="C169" s="21"/>
      <c r="D169" s="21"/>
      <c r="E169" s="22"/>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c r="A170" s="21"/>
      <c r="B170" s="21"/>
      <c r="C170" s="21"/>
      <c r="D170" s="21"/>
      <c r="E170" s="22"/>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c r="A171" s="21"/>
      <c r="B171" s="21"/>
      <c r="C171" s="21"/>
      <c r="D171" s="21"/>
      <c r="E171" s="22"/>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c r="A172" s="21"/>
      <c r="B172" s="21"/>
      <c r="C172" s="21"/>
      <c r="D172" s="21"/>
      <c r="E172" s="22"/>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c r="A173" s="21"/>
      <c r="B173" s="21"/>
      <c r="C173" s="21"/>
      <c r="D173" s="21"/>
      <c r="E173" s="22"/>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c r="A174" s="21"/>
      <c r="B174" s="21"/>
      <c r="C174" s="21"/>
      <c r="D174" s="21"/>
      <c r="E174" s="22"/>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c r="A175" s="21"/>
      <c r="B175" s="21"/>
      <c r="C175" s="21"/>
      <c r="D175" s="21"/>
      <c r="E175" s="22"/>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c r="A176" s="21"/>
      <c r="B176" s="21"/>
      <c r="C176" s="21"/>
      <c r="D176" s="21"/>
      <c r="E176" s="22"/>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c r="A177" s="21"/>
      <c r="B177" s="21"/>
      <c r="C177" s="21"/>
      <c r="D177" s="21"/>
      <c r="E177" s="22"/>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c r="A178" s="21"/>
      <c r="B178" s="21"/>
      <c r="C178" s="21"/>
      <c r="D178" s="21"/>
      <c r="E178" s="22"/>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c r="A179" s="21"/>
      <c r="B179" s="21"/>
      <c r="C179" s="21"/>
      <c r="D179" s="21"/>
      <c r="E179" s="22"/>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c r="A180" s="21"/>
      <c r="B180" s="21"/>
      <c r="C180" s="21"/>
      <c r="D180" s="21"/>
      <c r="E180" s="22"/>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c r="A181" s="21"/>
      <c r="B181" s="21"/>
      <c r="C181" s="21"/>
      <c r="D181" s="21"/>
      <c r="E181" s="22"/>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c r="A182" s="21"/>
      <c r="B182" s="21"/>
      <c r="C182" s="21"/>
      <c r="D182" s="21"/>
      <c r="E182" s="22"/>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c r="A183" s="21"/>
      <c r="B183" s="21"/>
      <c r="C183" s="21"/>
      <c r="D183" s="21"/>
      <c r="E183" s="22"/>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c r="A184" s="21"/>
      <c r="B184" s="21"/>
      <c r="C184" s="21"/>
      <c r="D184" s="21"/>
      <c r="E184" s="22"/>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c r="A185" s="21"/>
      <c r="B185" s="21"/>
      <c r="C185" s="21"/>
      <c r="D185" s="21"/>
      <c r="E185" s="22"/>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c r="A186" s="21"/>
      <c r="B186" s="21"/>
      <c r="C186" s="21"/>
      <c r="D186" s="21"/>
      <c r="E186" s="22"/>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c r="A187" s="21"/>
      <c r="B187" s="21"/>
      <c r="C187" s="21"/>
      <c r="D187" s="21"/>
      <c r="E187" s="22"/>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c r="A188" s="21"/>
      <c r="B188" s="21"/>
      <c r="C188" s="21"/>
      <c r="D188" s="21"/>
      <c r="E188" s="22"/>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c r="A189" s="21"/>
      <c r="B189" s="21"/>
      <c r="C189" s="21"/>
      <c r="D189" s="21"/>
      <c r="E189" s="22"/>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c r="A190" s="21"/>
      <c r="B190" s="21"/>
      <c r="C190" s="21"/>
      <c r="D190" s="21"/>
      <c r="E190" s="22"/>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c r="A191" s="21"/>
      <c r="B191" s="21"/>
      <c r="C191" s="21"/>
      <c r="D191" s="21"/>
      <c r="E191" s="22"/>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c r="A192" s="21"/>
      <c r="B192" s="21"/>
      <c r="C192" s="21"/>
      <c r="D192" s="21"/>
      <c r="E192" s="22"/>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c r="A193" s="21"/>
      <c r="B193" s="21"/>
      <c r="C193" s="21"/>
      <c r="D193" s="21"/>
      <c r="E193" s="22"/>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c r="A194" s="21"/>
      <c r="B194" s="21"/>
      <c r="C194" s="21"/>
      <c r="D194" s="21"/>
      <c r="E194" s="22"/>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c r="A195" s="21"/>
      <c r="B195" s="21"/>
      <c r="C195" s="21"/>
      <c r="D195" s="21"/>
      <c r="E195" s="22"/>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c r="A196" s="21"/>
      <c r="B196" s="21"/>
      <c r="C196" s="21"/>
      <c r="D196" s="21"/>
      <c r="E196" s="22"/>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c r="A197" s="21"/>
      <c r="B197" s="21"/>
      <c r="C197" s="21"/>
      <c r="D197" s="21"/>
      <c r="E197" s="22"/>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c r="A198" s="21"/>
      <c r="B198" s="21"/>
      <c r="C198" s="21"/>
      <c r="D198" s="21"/>
      <c r="E198" s="22"/>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c r="A199" s="21"/>
      <c r="B199" s="21"/>
      <c r="C199" s="21"/>
      <c r="D199" s="21"/>
      <c r="E199" s="22"/>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c r="A200" s="21"/>
      <c r="B200" s="21"/>
      <c r="C200" s="21"/>
      <c r="D200" s="21"/>
      <c r="E200" s="22"/>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c r="A201" s="21"/>
      <c r="B201" s="21"/>
      <c r="C201" s="21"/>
      <c r="D201" s="21"/>
      <c r="E201" s="22"/>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c r="A202" s="21"/>
      <c r="B202" s="21"/>
      <c r="C202" s="21"/>
      <c r="D202" s="21"/>
      <c r="E202" s="22"/>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c r="A203" s="21"/>
      <c r="B203" s="21"/>
      <c r="C203" s="21"/>
      <c r="D203" s="21"/>
      <c r="E203" s="22"/>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c r="A204" s="21"/>
      <c r="B204" s="21"/>
      <c r="C204" s="21"/>
      <c r="D204" s="21"/>
      <c r="E204" s="22"/>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c r="A205" s="21"/>
      <c r="B205" s="21"/>
      <c r="C205" s="21"/>
      <c r="D205" s="21"/>
      <c r="E205" s="22"/>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c r="A206" s="21"/>
      <c r="B206" s="21"/>
      <c r="C206" s="21"/>
      <c r="D206" s="21"/>
      <c r="E206" s="22"/>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c r="A207" s="21"/>
      <c r="B207" s="21"/>
      <c r="C207" s="21"/>
      <c r="D207" s="21"/>
      <c r="E207" s="22"/>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c r="A208" s="21"/>
      <c r="B208" s="21"/>
      <c r="C208" s="21"/>
      <c r="D208" s="21"/>
      <c r="E208" s="22"/>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c r="A209" s="21"/>
      <c r="B209" s="21"/>
      <c r="C209" s="21"/>
      <c r="D209" s="21"/>
      <c r="E209" s="22"/>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c r="A210" s="21"/>
      <c r="B210" s="21"/>
      <c r="C210" s="21"/>
      <c r="D210" s="21"/>
      <c r="E210" s="22"/>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c r="A211" s="21"/>
      <c r="B211" s="21"/>
      <c r="C211" s="21"/>
      <c r="D211" s="21"/>
      <c r="E211" s="22"/>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c r="A212" s="21"/>
      <c r="B212" s="21"/>
      <c r="C212" s="21"/>
      <c r="D212" s="21"/>
      <c r="E212" s="22"/>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c r="A213" s="21"/>
      <c r="B213" s="21"/>
      <c r="C213" s="21"/>
      <c r="D213" s="21"/>
      <c r="E213" s="22"/>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c r="A214" s="21"/>
      <c r="B214" s="21"/>
      <c r="C214" s="21"/>
      <c r="D214" s="21"/>
      <c r="E214" s="22"/>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c r="A215" s="21"/>
      <c r="B215" s="21"/>
      <c r="C215" s="21"/>
      <c r="D215" s="21"/>
      <c r="E215" s="22"/>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c r="A216" s="21"/>
      <c r="B216" s="21"/>
      <c r="C216" s="21"/>
      <c r="D216" s="21"/>
      <c r="E216" s="22"/>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c r="A217" s="21"/>
      <c r="B217" s="21"/>
      <c r="C217" s="21"/>
      <c r="D217" s="21"/>
      <c r="E217" s="22"/>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c r="A218" s="21"/>
      <c r="B218" s="21"/>
      <c r="C218" s="21"/>
      <c r="D218" s="21"/>
      <c r="E218" s="22"/>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c r="A219" s="21"/>
      <c r="B219" s="21"/>
      <c r="C219" s="21"/>
      <c r="D219" s="21"/>
      <c r="E219" s="22"/>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c r="A220" s="21"/>
      <c r="B220" s="21"/>
      <c r="C220" s="21"/>
      <c r="D220" s="21"/>
      <c r="E220" s="22"/>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c r="A221" s="21"/>
      <c r="B221" s="21"/>
      <c r="C221" s="21"/>
      <c r="D221" s="21"/>
      <c r="E221" s="22"/>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c r="A222" s="21"/>
      <c r="B222" s="21"/>
      <c r="C222" s="21"/>
      <c r="D222" s="21"/>
      <c r="E222" s="22"/>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c r="A223" s="21"/>
      <c r="B223" s="21"/>
      <c r="C223" s="21"/>
      <c r="D223" s="21"/>
      <c r="E223" s="22"/>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c r="A224" s="21"/>
      <c r="B224" s="21"/>
      <c r="C224" s="21"/>
      <c r="D224" s="21"/>
      <c r="E224" s="22"/>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c r="A225" s="21"/>
      <c r="B225" s="21"/>
      <c r="C225" s="21"/>
      <c r="D225" s="21"/>
      <c r="E225" s="22"/>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c r="A226" s="21"/>
      <c r="B226" s="21"/>
      <c r="C226" s="21"/>
      <c r="D226" s="21"/>
      <c r="E226" s="22"/>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c r="A227" s="21"/>
      <c r="B227" s="21"/>
      <c r="C227" s="21"/>
      <c r="D227" s="21"/>
      <c r="E227" s="22"/>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c r="A228" s="21"/>
      <c r="B228" s="21"/>
      <c r="C228" s="21"/>
      <c r="D228" s="21"/>
      <c r="E228" s="22"/>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c r="A229" s="21"/>
      <c r="B229" s="21"/>
      <c r="C229" s="21"/>
      <c r="D229" s="21"/>
      <c r="E229" s="22"/>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c r="A230" s="21"/>
      <c r="B230" s="21"/>
      <c r="C230" s="21"/>
      <c r="D230" s="21"/>
      <c r="E230" s="22"/>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c r="A231" s="21"/>
      <c r="B231" s="21"/>
      <c r="C231" s="21"/>
      <c r="D231" s="21"/>
      <c r="E231" s="22"/>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c r="A232" s="21"/>
      <c r="B232" s="21"/>
      <c r="C232" s="21"/>
      <c r="D232" s="21"/>
      <c r="E232" s="22"/>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c r="A233" s="21"/>
      <c r="B233" s="21"/>
      <c r="C233" s="21"/>
      <c r="D233" s="21"/>
      <c r="E233" s="22"/>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c r="A234" s="21"/>
      <c r="B234" s="21"/>
      <c r="C234" s="21"/>
      <c r="D234" s="21"/>
      <c r="E234" s="22"/>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c r="A235" s="21"/>
      <c r="B235" s="21"/>
      <c r="C235" s="21"/>
      <c r="D235" s="21"/>
      <c r="E235" s="22"/>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c r="A236" s="21"/>
      <c r="B236" s="21"/>
      <c r="C236" s="21"/>
      <c r="D236" s="21"/>
      <c r="E236" s="22"/>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c r="A237" s="21"/>
      <c r="B237" s="21"/>
      <c r="C237" s="21"/>
      <c r="D237" s="21"/>
      <c r="E237" s="22"/>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c r="A238" s="21"/>
      <c r="B238" s="21"/>
      <c r="C238" s="21"/>
      <c r="D238" s="21"/>
      <c r="E238" s="22"/>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c r="A239" s="21"/>
      <c r="B239" s="21"/>
      <c r="C239" s="21"/>
      <c r="D239" s="21"/>
      <c r="E239" s="22"/>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c r="A240" s="21"/>
      <c r="B240" s="21"/>
      <c r="C240" s="21"/>
      <c r="D240" s="21"/>
      <c r="E240" s="22"/>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c r="A241" s="21"/>
      <c r="B241" s="21"/>
      <c r="C241" s="21"/>
      <c r="D241" s="21"/>
      <c r="E241" s="22"/>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c r="A242" s="21"/>
      <c r="B242" s="21"/>
      <c r="C242" s="21"/>
      <c r="D242" s="21"/>
      <c r="E242" s="22"/>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c r="A243" s="21"/>
      <c r="B243" s="21"/>
      <c r="C243" s="21"/>
      <c r="D243" s="21"/>
      <c r="E243" s="22"/>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c r="A244" s="21"/>
      <c r="B244" s="21"/>
      <c r="C244" s="21"/>
      <c r="D244" s="21"/>
      <c r="E244" s="22"/>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c r="A245" s="21"/>
      <c r="B245" s="21"/>
      <c r="C245" s="21"/>
      <c r="D245" s="21"/>
      <c r="E245" s="22"/>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c r="A246" s="21"/>
      <c r="B246" s="21"/>
      <c r="C246" s="21"/>
      <c r="D246" s="21"/>
      <c r="E246" s="22"/>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c r="A247" s="21"/>
      <c r="B247" s="21"/>
      <c r="C247" s="21"/>
      <c r="D247" s="21"/>
      <c r="E247" s="22"/>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c r="A248" s="21"/>
      <c r="B248" s="21"/>
      <c r="C248" s="21"/>
      <c r="D248" s="21"/>
      <c r="E248" s="22"/>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c r="A249" s="21"/>
      <c r="B249" s="21"/>
      <c r="C249" s="21"/>
      <c r="D249" s="21"/>
      <c r="E249" s="22"/>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c r="A250" s="21"/>
      <c r="B250" s="21"/>
      <c r="C250" s="21"/>
      <c r="D250" s="21"/>
      <c r="E250" s="22"/>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c r="A251" s="21"/>
      <c r="B251" s="21"/>
      <c r="C251" s="21"/>
      <c r="D251" s="21"/>
      <c r="E251" s="22"/>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c r="A252" s="21"/>
      <c r="B252" s="21"/>
      <c r="C252" s="21"/>
      <c r="D252" s="21"/>
      <c r="E252" s="22"/>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c r="A253" s="21"/>
      <c r="B253" s="21"/>
      <c r="C253" s="21"/>
      <c r="D253" s="21"/>
      <c r="E253" s="22"/>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c r="A254" s="21"/>
      <c r="B254" s="21"/>
      <c r="C254" s="21"/>
      <c r="D254" s="21"/>
      <c r="E254" s="22"/>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c r="A255" s="21"/>
      <c r="B255" s="21"/>
      <c r="C255" s="21"/>
      <c r="D255" s="21"/>
      <c r="E255" s="22"/>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c r="A256" s="21"/>
      <c r="B256" s="21"/>
      <c r="C256" s="21"/>
      <c r="D256" s="21"/>
      <c r="E256" s="22"/>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c r="A257" s="21"/>
      <c r="B257" s="21"/>
      <c r="C257" s="21"/>
      <c r="D257" s="21"/>
      <c r="E257" s="22"/>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c r="A258" s="21"/>
      <c r="B258" s="21"/>
      <c r="C258" s="21"/>
      <c r="D258" s="21"/>
      <c r="E258" s="22"/>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c r="A259" s="21"/>
      <c r="B259" s="21"/>
      <c r="C259" s="21"/>
      <c r="D259" s="21"/>
      <c r="E259" s="22"/>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c r="A260" s="21"/>
      <c r="B260" s="21"/>
      <c r="C260" s="21"/>
      <c r="D260" s="21"/>
      <c r="E260" s="22"/>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c r="A261" s="21"/>
      <c r="B261" s="21"/>
      <c r="C261" s="21"/>
      <c r="D261" s="21"/>
      <c r="E261" s="22"/>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c r="A262" s="21"/>
      <c r="B262" s="21"/>
      <c r="C262" s="21"/>
      <c r="D262" s="21"/>
      <c r="E262" s="22"/>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c r="A263" s="21"/>
      <c r="B263" s="21"/>
      <c r="C263" s="21"/>
      <c r="D263" s="21"/>
      <c r="E263" s="22"/>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c r="A264" s="21"/>
      <c r="B264" s="21"/>
      <c r="C264" s="21"/>
      <c r="D264" s="21"/>
      <c r="E264" s="22"/>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c r="A265" s="21"/>
      <c r="B265" s="21"/>
      <c r="C265" s="21"/>
      <c r="D265" s="21"/>
      <c r="E265" s="22"/>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c r="A266" s="21"/>
      <c r="B266" s="21"/>
      <c r="C266" s="21"/>
      <c r="D266" s="21"/>
      <c r="E266" s="22"/>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c r="A267" s="21"/>
      <c r="B267" s="21"/>
      <c r="C267" s="21"/>
      <c r="D267" s="21"/>
      <c r="E267" s="22"/>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c r="A268" s="21"/>
      <c r="B268" s="21"/>
      <c r="C268" s="21"/>
      <c r="D268" s="21"/>
      <c r="E268" s="22"/>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c r="A269" s="21"/>
      <c r="B269" s="21"/>
      <c r="C269" s="21"/>
      <c r="D269" s="21"/>
      <c r="E269" s="22"/>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c r="A270" s="21"/>
      <c r="B270" s="21"/>
      <c r="C270" s="21"/>
      <c r="D270" s="21"/>
      <c r="E270" s="22"/>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c r="A271" s="21"/>
      <c r="B271" s="21"/>
      <c r="C271" s="21"/>
      <c r="D271" s="21"/>
      <c r="E271" s="22"/>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c r="A272" s="21"/>
      <c r="B272" s="21"/>
      <c r="C272" s="21"/>
      <c r="D272" s="21"/>
      <c r="E272" s="22"/>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c r="A273" s="21"/>
      <c r="B273" s="21"/>
      <c r="C273" s="21"/>
      <c r="D273" s="21"/>
      <c r="E273" s="22"/>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c r="A274" s="21"/>
      <c r="B274" s="21"/>
      <c r="C274" s="21"/>
      <c r="D274" s="21"/>
      <c r="E274" s="22"/>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c r="A275" s="21"/>
      <c r="B275" s="21"/>
      <c r="C275" s="21"/>
      <c r="D275" s="21"/>
      <c r="E275" s="22"/>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c r="A276" s="21"/>
      <c r="B276" s="21"/>
      <c r="C276" s="21"/>
      <c r="D276" s="21"/>
      <c r="E276" s="22"/>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c r="A277" s="21"/>
      <c r="B277" s="21"/>
      <c r="C277" s="21"/>
      <c r="D277" s="21"/>
      <c r="E277" s="22"/>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c r="A278" s="21"/>
      <c r="B278" s="21"/>
      <c r="C278" s="21"/>
      <c r="D278" s="21"/>
      <c r="E278" s="22"/>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c r="A279" s="21"/>
      <c r="B279" s="21"/>
      <c r="C279" s="21"/>
      <c r="D279" s="21"/>
      <c r="E279" s="22"/>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c r="A280" s="21"/>
      <c r="B280" s="21"/>
      <c r="C280" s="21"/>
      <c r="D280" s="21"/>
      <c r="E280" s="22"/>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c r="A281" s="21"/>
      <c r="B281" s="21"/>
      <c r="C281" s="21"/>
      <c r="D281" s="21"/>
      <c r="E281" s="22"/>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c r="A282" s="21"/>
      <c r="B282" s="21"/>
      <c r="C282" s="21"/>
      <c r="D282" s="21"/>
      <c r="E282" s="22"/>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c r="A283" s="21"/>
      <c r="B283" s="21"/>
      <c r="C283" s="21"/>
      <c r="D283" s="21"/>
      <c r="E283" s="22"/>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c r="A284" s="21"/>
      <c r="B284" s="21"/>
      <c r="C284" s="21"/>
      <c r="D284" s="21"/>
      <c r="E284" s="22"/>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c r="A285" s="21"/>
      <c r="B285" s="21"/>
      <c r="C285" s="21"/>
      <c r="D285" s="21"/>
      <c r="E285" s="22"/>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c r="A286" s="21"/>
      <c r="B286" s="21"/>
      <c r="C286" s="21"/>
      <c r="D286" s="21"/>
      <c r="E286" s="22"/>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c r="A287" s="21"/>
      <c r="B287" s="21"/>
      <c r="C287" s="21"/>
      <c r="D287" s="21"/>
      <c r="E287" s="22"/>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c r="A288" s="21"/>
      <c r="B288" s="21"/>
      <c r="C288" s="21"/>
      <c r="D288" s="21"/>
      <c r="E288" s="22"/>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c r="A289" s="21"/>
      <c r="B289" s="21"/>
      <c r="C289" s="21"/>
      <c r="D289" s="21"/>
      <c r="E289" s="22"/>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c r="A290" s="21"/>
      <c r="B290" s="21"/>
      <c r="C290" s="21"/>
      <c r="D290" s="21"/>
      <c r="E290" s="22"/>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c r="A291" s="21"/>
      <c r="B291" s="21"/>
      <c r="C291" s="21"/>
      <c r="D291" s="21"/>
      <c r="E291" s="22"/>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c r="A292" s="21"/>
      <c r="B292" s="21"/>
      <c r="C292" s="21"/>
      <c r="D292" s="21"/>
      <c r="E292" s="22"/>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c r="A293" s="21"/>
      <c r="B293" s="21"/>
      <c r="C293" s="21"/>
      <c r="D293" s="21"/>
      <c r="E293" s="22"/>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c r="A294" s="21"/>
      <c r="B294" s="21"/>
      <c r="C294" s="21"/>
      <c r="D294" s="21"/>
      <c r="E294" s="22"/>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c r="A295" s="21"/>
      <c r="B295" s="21"/>
      <c r="C295" s="21"/>
      <c r="D295" s="21"/>
      <c r="E295" s="22"/>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c r="A296" s="21"/>
      <c r="B296" s="21"/>
      <c r="C296" s="21"/>
      <c r="D296" s="21"/>
      <c r="E296" s="22"/>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c r="A297" s="21"/>
      <c r="B297" s="21"/>
      <c r="C297" s="21"/>
      <c r="D297" s="21"/>
      <c r="E297" s="22"/>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c r="A298" s="21"/>
      <c r="B298" s="21"/>
      <c r="C298" s="21"/>
      <c r="D298" s="21"/>
      <c r="E298" s="22"/>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c r="A299" s="21"/>
      <c r="B299" s="21"/>
      <c r="C299" s="21"/>
      <c r="D299" s="21"/>
      <c r="E299" s="22"/>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c r="A300" s="21"/>
      <c r="B300" s="21"/>
      <c r="C300" s="21"/>
      <c r="D300" s="21"/>
      <c r="E300" s="22"/>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c r="A301" s="21"/>
      <c r="B301" s="21"/>
      <c r="C301" s="21"/>
      <c r="D301" s="21"/>
      <c r="E301" s="22"/>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c r="A302" s="21"/>
      <c r="B302" s="21"/>
      <c r="C302" s="21"/>
      <c r="D302" s="21"/>
      <c r="E302" s="22"/>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c r="A303" s="21"/>
      <c r="B303" s="21"/>
      <c r="C303" s="21"/>
      <c r="D303" s="21"/>
      <c r="E303" s="22"/>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c r="A304" s="21"/>
      <c r="B304" s="21"/>
      <c r="C304" s="21"/>
      <c r="D304" s="21"/>
      <c r="E304" s="22"/>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c r="A305" s="21"/>
      <c r="B305" s="21"/>
      <c r="C305" s="21"/>
      <c r="D305" s="21"/>
      <c r="E305" s="22"/>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c r="A306" s="21"/>
      <c r="B306" s="21"/>
      <c r="C306" s="21"/>
      <c r="D306" s="21"/>
      <c r="E306" s="22"/>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c r="A307" s="21"/>
      <c r="B307" s="21"/>
      <c r="C307" s="21"/>
      <c r="D307" s="21"/>
      <c r="E307" s="22"/>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c r="A308" s="21"/>
      <c r="B308" s="21"/>
      <c r="C308" s="21"/>
      <c r="D308" s="21"/>
      <c r="E308" s="22"/>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c r="A309" s="21"/>
      <c r="B309" s="21"/>
      <c r="C309" s="21"/>
      <c r="D309" s="21"/>
      <c r="E309" s="22"/>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c r="A310" s="21"/>
      <c r="B310" s="21"/>
      <c r="C310" s="21"/>
      <c r="D310" s="21"/>
      <c r="E310" s="22"/>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c r="A311" s="21"/>
      <c r="B311" s="21"/>
      <c r="C311" s="21"/>
      <c r="D311" s="21"/>
      <c r="E311" s="22"/>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c r="A312" s="21"/>
      <c r="B312" s="21"/>
      <c r="C312" s="21"/>
      <c r="D312" s="21"/>
      <c r="E312" s="22"/>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c r="A313" s="21"/>
      <c r="B313" s="21"/>
      <c r="C313" s="21"/>
      <c r="D313" s="21"/>
      <c r="E313" s="22"/>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c r="A314" s="21"/>
      <c r="B314" s="21"/>
      <c r="C314" s="21"/>
      <c r="D314" s="21"/>
      <c r="E314" s="22"/>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c r="A315" s="21"/>
      <c r="B315" s="21"/>
      <c r="C315" s="21"/>
      <c r="D315" s="21"/>
      <c r="E315" s="22"/>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c r="A316" s="21"/>
      <c r="B316" s="21"/>
      <c r="C316" s="21"/>
      <c r="D316" s="21"/>
      <c r="E316" s="22"/>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c r="A317" s="21"/>
      <c r="B317" s="21"/>
      <c r="C317" s="21"/>
      <c r="D317" s="21"/>
      <c r="E317" s="22"/>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c r="A318" s="21"/>
      <c r="B318" s="21"/>
      <c r="C318" s="21"/>
      <c r="D318" s="21"/>
      <c r="E318" s="22"/>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c r="A319" s="21"/>
      <c r="B319" s="21"/>
      <c r="C319" s="21"/>
      <c r="D319" s="21"/>
      <c r="E319" s="22"/>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c r="A320" s="21"/>
      <c r="B320" s="21"/>
      <c r="C320" s="21"/>
      <c r="D320" s="21"/>
      <c r="E320" s="22"/>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c r="A321" s="21"/>
      <c r="B321" s="21"/>
      <c r="C321" s="21"/>
      <c r="D321" s="21"/>
      <c r="E321" s="22"/>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c r="A322" s="21"/>
      <c r="B322" s="21"/>
      <c r="C322" s="21"/>
      <c r="D322" s="21"/>
      <c r="E322" s="22"/>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c r="A323" s="21"/>
      <c r="B323" s="21"/>
      <c r="C323" s="21"/>
      <c r="D323" s="21"/>
      <c r="E323" s="22"/>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c r="A324" s="21"/>
      <c r="B324" s="21"/>
      <c r="C324" s="21"/>
      <c r="D324" s="21"/>
      <c r="E324" s="22"/>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c r="A325" s="21"/>
      <c r="B325" s="21"/>
      <c r="C325" s="21"/>
      <c r="D325" s="21"/>
      <c r="E325" s="22"/>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c r="A326" s="21"/>
      <c r="B326" s="21"/>
      <c r="C326" s="21"/>
      <c r="D326" s="21"/>
      <c r="E326" s="22"/>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c r="A327" s="21"/>
      <c r="B327" s="21"/>
      <c r="C327" s="21"/>
      <c r="D327" s="21"/>
      <c r="E327" s="22"/>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c r="A328" s="21"/>
      <c r="B328" s="21"/>
      <c r="C328" s="21"/>
      <c r="D328" s="21"/>
      <c r="E328" s="22"/>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c r="A329" s="21"/>
      <c r="B329" s="21"/>
      <c r="C329" s="21"/>
      <c r="D329" s="21"/>
      <c r="E329" s="22"/>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c r="A330" s="21"/>
      <c r="B330" s="21"/>
      <c r="C330" s="21"/>
      <c r="D330" s="21"/>
      <c r="E330" s="22"/>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c r="A331" s="21"/>
      <c r="B331" s="21"/>
      <c r="C331" s="21"/>
      <c r="D331" s="21"/>
      <c r="E331" s="22"/>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c r="A332" s="21"/>
      <c r="B332" s="21"/>
      <c r="C332" s="21"/>
      <c r="D332" s="21"/>
      <c r="E332" s="22"/>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c r="A333" s="21"/>
      <c r="B333" s="21"/>
      <c r="C333" s="21"/>
      <c r="D333" s="21"/>
      <c r="E333" s="22"/>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c r="A334" s="21"/>
      <c r="B334" s="21"/>
      <c r="C334" s="21"/>
      <c r="D334" s="21"/>
      <c r="E334" s="22"/>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c r="A335" s="21"/>
      <c r="B335" s="21"/>
      <c r="C335" s="21"/>
      <c r="D335" s="21"/>
      <c r="E335" s="22"/>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c r="A336" s="21"/>
      <c r="B336" s="21"/>
      <c r="C336" s="21"/>
      <c r="D336" s="21"/>
      <c r="E336" s="22"/>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c r="A337" s="21"/>
      <c r="B337" s="21"/>
      <c r="C337" s="21"/>
      <c r="D337" s="21"/>
      <c r="E337" s="22"/>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c r="A338" s="21"/>
      <c r="B338" s="21"/>
      <c r="C338" s="21"/>
      <c r="D338" s="21"/>
      <c r="E338" s="22"/>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c r="A339" s="21"/>
      <c r="B339" s="21"/>
      <c r="C339" s="21"/>
      <c r="D339" s="21"/>
      <c r="E339" s="22"/>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c r="A340" s="21"/>
      <c r="B340" s="21"/>
      <c r="C340" s="21"/>
      <c r="D340" s="21"/>
      <c r="E340" s="22"/>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c r="A341" s="21"/>
      <c r="B341" s="21"/>
      <c r="C341" s="21"/>
      <c r="D341" s="21"/>
      <c r="E341" s="22"/>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c r="A342" s="21"/>
      <c r="B342" s="21"/>
      <c r="C342" s="21"/>
      <c r="D342" s="21"/>
      <c r="E342" s="22"/>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c r="A343" s="21"/>
      <c r="B343" s="21"/>
      <c r="C343" s="21"/>
      <c r="D343" s="21"/>
      <c r="E343" s="22"/>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c r="A344" s="21"/>
      <c r="B344" s="21"/>
      <c r="C344" s="21"/>
      <c r="D344" s="21"/>
      <c r="E344" s="22"/>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c r="A345" s="21"/>
      <c r="B345" s="21"/>
      <c r="C345" s="21"/>
      <c r="D345" s="21"/>
      <c r="E345" s="22"/>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c r="A346" s="21"/>
      <c r="B346" s="21"/>
      <c r="C346" s="21"/>
      <c r="D346" s="21"/>
      <c r="E346" s="22"/>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c r="A347" s="21"/>
      <c r="B347" s="21"/>
      <c r="C347" s="21"/>
      <c r="D347" s="21"/>
      <c r="E347" s="22"/>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c r="A348" s="21"/>
      <c r="B348" s="21"/>
      <c r="C348" s="21"/>
      <c r="D348" s="21"/>
      <c r="E348" s="22"/>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c r="A349" s="21"/>
      <c r="B349" s="21"/>
      <c r="C349" s="21"/>
      <c r="D349" s="21"/>
      <c r="E349" s="22"/>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c r="A350" s="21"/>
      <c r="B350" s="21"/>
      <c r="C350" s="21"/>
      <c r="D350" s="21"/>
      <c r="E350" s="22"/>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c r="A351" s="21"/>
      <c r="B351" s="21"/>
      <c r="C351" s="21"/>
      <c r="D351" s="21"/>
      <c r="E351" s="22"/>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c r="A352" s="21"/>
      <c r="B352" s="21"/>
      <c r="C352" s="21"/>
      <c r="D352" s="21"/>
      <c r="E352" s="22"/>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c r="A353" s="21"/>
      <c r="B353" s="21"/>
      <c r="C353" s="21"/>
      <c r="D353" s="21"/>
      <c r="E353" s="22"/>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c r="A354" s="21"/>
      <c r="B354" s="21"/>
      <c r="C354" s="21"/>
      <c r="D354" s="21"/>
      <c r="E354" s="22"/>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c r="A355" s="21"/>
      <c r="B355" s="21"/>
      <c r="C355" s="21"/>
      <c r="D355" s="21"/>
      <c r="E355" s="22"/>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c r="A356" s="21"/>
      <c r="B356" s="21"/>
      <c r="C356" s="21"/>
      <c r="D356" s="21"/>
      <c r="E356" s="22"/>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c r="A357" s="21"/>
      <c r="B357" s="21"/>
      <c r="C357" s="21"/>
      <c r="D357" s="21"/>
      <c r="E357" s="22"/>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c r="A358" s="21"/>
      <c r="B358" s="21"/>
      <c r="C358" s="21"/>
      <c r="D358" s="21"/>
      <c r="E358" s="22"/>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c r="A359" s="21"/>
      <c r="B359" s="21"/>
      <c r="C359" s="21"/>
      <c r="D359" s="21"/>
      <c r="E359" s="22"/>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c r="A360" s="21"/>
      <c r="B360" s="21"/>
      <c r="C360" s="21"/>
      <c r="D360" s="21"/>
      <c r="E360" s="22"/>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c r="A361" s="21"/>
      <c r="B361" s="21"/>
      <c r="C361" s="21"/>
      <c r="D361" s="21"/>
      <c r="E361" s="22"/>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c r="A362" s="21"/>
      <c r="B362" s="21"/>
      <c r="C362" s="21"/>
      <c r="D362" s="21"/>
      <c r="E362" s="22"/>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c r="A363" s="21"/>
      <c r="B363" s="21"/>
      <c r="C363" s="21"/>
      <c r="D363" s="21"/>
      <c r="E363" s="22"/>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c r="A364" s="21"/>
      <c r="B364" s="21"/>
      <c r="C364" s="21"/>
      <c r="D364" s="21"/>
      <c r="E364" s="22"/>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c r="A365" s="21"/>
      <c r="B365" s="21"/>
      <c r="C365" s="21"/>
      <c r="D365" s="21"/>
      <c r="E365" s="22"/>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c r="A366" s="21"/>
      <c r="B366" s="21"/>
      <c r="C366" s="21"/>
      <c r="D366" s="21"/>
      <c r="E366" s="22"/>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c r="A367" s="21"/>
      <c r="B367" s="21"/>
      <c r="C367" s="21"/>
      <c r="D367" s="21"/>
      <c r="E367" s="22"/>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c r="A368" s="21"/>
      <c r="B368" s="21"/>
      <c r="C368" s="21"/>
      <c r="D368" s="21"/>
      <c r="E368" s="22"/>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c r="A369" s="21"/>
      <c r="B369" s="21"/>
      <c r="C369" s="21"/>
      <c r="D369" s="21"/>
      <c r="E369" s="22"/>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c r="A370" s="21"/>
      <c r="B370" s="21"/>
      <c r="C370" s="21"/>
      <c r="D370" s="21"/>
      <c r="E370" s="22"/>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c r="A371" s="21"/>
      <c r="B371" s="21"/>
      <c r="C371" s="21"/>
      <c r="D371" s="21"/>
      <c r="E371" s="22"/>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c r="A372" s="21"/>
      <c r="B372" s="21"/>
      <c r="C372" s="21"/>
      <c r="D372" s="21"/>
      <c r="E372" s="22"/>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c r="A373" s="21"/>
      <c r="B373" s="21"/>
      <c r="C373" s="21"/>
      <c r="D373" s="21"/>
      <c r="E373" s="22"/>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c r="A374" s="21"/>
      <c r="B374" s="21"/>
      <c r="C374" s="21"/>
      <c r="D374" s="21"/>
      <c r="E374" s="22"/>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c r="A375" s="21"/>
      <c r="B375" s="21"/>
      <c r="C375" s="21"/>
      <c r="D375" s="21"/>
      <c r="E375" s="22"/>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c r="A376" s="21"/>
      <c r="B376" s="21"/>
      <c r="C376" s="21"/>
      <c r="D376" s="21"/>
      <c r="E376" s="22"/>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c r="A377" s="21"/>
      <c r="B377" s="21"/>
      <c r="C377" s="21"/>
      <c r="D377" s="21"/>
      <c r="E377" s="22"/>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c r="A378" s="21"/>
      <c r="B378" s="21"/>
      <c r="C378" s="21"/>
      <c r="D378" s="21"/>
      <c r="E378" s="22"/>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c r="A379" s="21"/>
      <c r="B379" s="21"/>
      <c r="C379" s="21"/>
      <c r="D379" s="21"/>
      <c r="E379" s="22"/>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c r="A380" s="21"/>
      <c r="B380" s="21"/>
      <c r="C380" s="21"/>
      <c r="D380" s="21"/>
      <c r="E380" s="22"/>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c r="A381" s="21"/>
      <c r="B381" s="21"/>
      <c r="C381" s="21"/>
      <c r="D381" s="21"/>
      <c r="E381" s="22"/>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c r="A382" s="21"/>
      <c r="B382" s="21"/>
      <c r="C382" s="21"/>
      <c r="D382" s="21"/>
      <c r="E382" s="22"/>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c r="A383" s="21"/>
      <c r="B383" s="21"/>
      <c r="C383" s="21"/>
      <c r="D383" s="21"/>
      <c r="E383" s="22"/>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c r="A384" s="21"/>
      <c r="B384" s="21"/>
      <c r="C384" s="21"/>
      <c r="D384" s="21"/>
      <c r="E384" s="22"/>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c r="A385" s="21"/>
      <c r="B385" s="21"/>
      <c r="C385" s="21"/>
      <c r="D385" s="21"/>
      <c r="E385" s="22"/>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c r="A386" s="21"/>
      <c r="B386" s="21"/>
      <c r="C386" s="21"/>
      <c r="D386" s="21"/>
      <c r="E386" s="22"/>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c r="A387" s="21"/>
      <c r="B387" s="21"/>
      <c r="C387" s="21"/>
      <c r="D387" s="21"/>
      <c r="E387" s="22"/>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c r="A388" s="21"/>
      <c r="B388" s="21"/>
      <c r="C388" s="21"/>
      <c r="D388" s="21"/>
      <c r="E388" s="22"/>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c r="A389" s="21"/>
      <c r="B389" s="21"/>
      <c r="C389" s="21"/>
      <c r="D389" s="21"/>
      <c r="E389" s="22"/>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c r="A390" s="21"/>
      <c r="B390" s="21"/>
      <c r="C390" s="21"/>
      <c r="D390" s="21"/>
      <c r="E390" s="22"/>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c r="A391" s="21"/>
      <c r="B391" s="21"/>
      <c r="C391" s="21"/>
      <c r="D391" s="21"/>
      <c r="E391" s="22"/>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c r="A392" s="21"/>
      <c r="B392" s="21"/>
      <c r="C392" s="21"/>
      <c r="D392" s="21"/>
      <c r="E392" s="22"/>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c r="A393" s="21"/>
      <c r="B393" s="21"/>
      <c r="C393" s="21"/>
      <c r="D393" s="21"/>
      <c r="E393" s="22"/>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c r="A394" s="21"/>
      <c r="B394" s="21"/>
      <c r="C394" s="21"/>
      <c r="D394" s="21"/>
      <c r="E394" s="22"/>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c r="A395" s="21"/>
      <c r="B395" s="21"/>
      <c r="C395" s="21"/>
      <c r="D395" s="21"/>
      <c r="E395" s="22"/>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c r="A396" s="21"/>
      <c r="B396" s="21"/>
      <c r="C396" s="21"/>
      <c r="D396" s="21"/>
      <c r="E396" s="22"/>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c r="A397" s="21"/>
      <c r="B397" s="21"/>
      <c r="C397" s="21"/>
      <c r="D397" s="21"/>
      <c r="E397" s="22"/>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c r="A398" s="21"/>
      <c r="B398" s="21"/>
      <c r="C398" s="21"/>
      <c r="D398" s="21"/>
      <c r="E398" s="22"/>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c r="A399" s="21"/>
      <c r="B399" s="21"/>
      <c r="C399" s="21"/>
      <c r="D399" s="21"/>
      <c r="E399" s="22"/>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c r="A400" s="21"/>
      <c r="B400" s="21"/>
      <c r="C400" s="21"/>
      <c r="D400" s="21"/>
      <c r="E400" s="22"/>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c r="A401" s="21"/>
      <c r="B401" s="21"/>
      <c r="C401" s="21"/>
      <c r="D401" s="21"/>
      <c r="E401" s="22"/>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c r="A402" s="21"/>
      <c r="B402" s="21"/>
      <c r="C402" s="21"/>
      <c r="D402" s="21"/>
      <c r="E402" s="22"/>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c r="A403" s="21"/>
      <c r="B403" s="21"/>
      <c r="C403" s="21"/>
      <c r="D403" s="21"/>
      <c r="E403" s="22"/>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c r="A404" s="21"/>
      <c r="B404" s="21"/>
      <c r="C404" s="21"/>
      <c r="D404" s="21"/>
      <c r="E404" s="22"/>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c r="A405" s="21"/>
      <c r="B405" s="21"/>
      <c r="C405" s="21"/>
      <c r="D405" s="21"/>
      <c r="E405" s="22"/>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c r="A406" s="21"/>
      <c r="B406" s="21"/>
      <c r="C406" s="21"/>
      <c r="D406" s="21"/>
      <c r="E406" s="22"/>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c r="A407" s="21"/>
      <c r="B407" s="21"/>
      <c r="C407" s="21"/>
      <c r="D407" s="21"/>
      <c r="E407" s="22"/>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c r="A408" s="21"/>
      <c r="B408" s="21"/>
      <c r="C408" s="21"/>
      <c r="D408" s="21"/>
      <c r="E408" s="22"/>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c r="A409" s="21"/>
      <c r="B409" s="21"/>
      <c r="C409" s="21"/>
      <c r="D409" s="21"/>
      <c r="E409" s="22"/>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c r="A410" s="21"/>
      <c r="B410" s="21"/>
      <c r="C410" s="21"/>
      <c r="D410" s="21"/>
      <c r="E410" s="22"/>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c r="A411" s="21"/>
      <c r="B411" s="21"/>
      <c r="C411" s="21"/>
      <c r="D411" s="21"/>
      <c r="E411" s="22"/>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c r="A412" s="21"/>
      <c r="B412" s="21"/>
      <c r="C412" s="21"/>
      <c r="D412" s="21"/>
      <c r="E412" s="22"/>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c r="A413" s="21"/>
      <c r="B413" s="21"/>
      <c r="C413" s="21"/>
      <c r="D413" s="21"/>
      <c r="E413" s="22"/>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c r="A414" s="21"/>
      <c r="B414" s="21"/>
      <c r="C414" s="21"/>
      <c r="D414" s="21"/>
      <c r="E414" s="22"/>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c r="A415" s="21"/>
      <c r="B415" s="21"/>
      <c r="C415" s="21"/>
      <c r="D415" s="21"/>
      <c r="E415" s="22"/>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c r="A416" s="21"/>
      <c r="B416" s="21"/>
      <c r="C416" s="21"/>
      <c r="D416" s="21"/>
      <c r="E416" s="22"/>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c r="A417" s="21"/>
      <c r="B417" s="21"/>
      <c r="C417" s="21"/>
      <c r="D417" s="21"/>
      <c r="E417" s="22"/>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c r="A418" s="21"/>
      <c r="B418" s="21"/>
      <c r="C418" s="21"/>
      <c r="D418" s="21"/>
      <c r="E418" s="22"/>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c r="A419" s="21"/>
      <c r="B419" s="21"/>
      <c r="C419" s="21"/>
      <c r="D419" s="21"/>
      <c r="E419" s="22"/>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c r="A420" s="21"/>
      <c r="B420" s="21"/>
      <c r="C420" s="21"/>
      <c r="D420" s="21"/>
      <c r="E420" s="22"/>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c r="A421" s="21"/>
      <c r="B421" s="21"/>
      <c r="C421" s="21"/>
      <c r="D421" s="21"/>
      <c r="E421" s="22"/>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c r="A422" s="21"/>
      <c r="B422" s="21"/>
      <c r="C422" s="21"/>
      <c r="D422" s="21"/>
      <c r="E422" s="22"/>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c r="A423" s="21"/>
      <c r="B423" s="21"/>
      <c r="C423" s="21"/>
      <c r="D423" s="21"/>
      <c r="E423" s="22"/>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c r="A424" s="21"/>
      <c r="B424" s="21"/>
      <c r="C424" s="21"/>
      <c r="D424" s="21"/>
      <c r="E424" s="22"/>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c r="A425" s="21"/>
      <c r="B425" s="21"/>
      <c r="C425" s="21"/>
      <c r="D425" s="21"/>
      <c r="E425" s="22"/>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c r="A426" s="21"/>
      <c r="B426" s="21"/>
      <c r="C426" s="21"/>
      <c r="D426" s="21"/>
      <c r="E426" s="22"/>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c r="A427" s="21"/>
      <c r="B427" s="21"/>
      <c r="C427" s="21"/>
      <c r="D427" s="21"/>
      <c r="E427" s="22"/>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c r="A428" s="21"/>
      <c r="B428" s="21"/>
      <c r="C428" s="21"/>
      <c r="D428" s="21"/>
      <c r="E428" s="22"/>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c r="A429" s="21"/>
      <c r="B429" s="21"/>
      <c r="C429" s="21"/>
      <c r="D429" s="21"/>
      <c r="E429" s="22"/>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c r="A430" s="21"/>
      <c r="B430" s="21"/>
      <c r="C430" s="21"/>
      <c r="D430" s="21"/>
      <c r="E430" s="22"/>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c r="A431" s="21"/>
      <c r="B431" s="21"/>
      <c r="C431" s="21"/>
      <c r="D431" s="21"/>
      <c r="E431" s="22"/>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c r="A432" s="21"/>
      <c r="B432" s="21"/>
      <c r="C432" s="21"/>
      <c r="D432" s="21"/>
      <c r="E432" s="22"/>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c r="A433" s="21"/>
      <c r="B433" s="21"/>
      <c r="C433" s="21"/>
      <c r="D433" s="21"/>
      <c r="E433" s="22"/>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c r="A434" s="21"/>
      <c r="B434" s="21"/>
      <c r="C434" s="21"/>
      <c r="D434" s="21"/>
      <c r="E434" s="22"/>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c r="A435" s="21"/>
      <c r="B435" s="21"/>
      <c r="C435" s="21"/>
      <c r="D435" s="21"/>
      <c r="E435" s="22"/>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c r="A436" s="21"/>
      <c r="B436" s="21"/>
      <c r="C436" s="21"/>
      <c r="D436" s="21"/>
      <c r="E436" s="22"/>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c r="A437" s="21"/>
      <c r="B437" s="21"/>
      <c r="C437" s="21"/>
      <c r="D437" s="21"/>
      <c r="E437" s="22"/>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c r="A438" s="21"/>
      <c r="B438" s="21"/>
      <c r="C438" s="21"/>
      <c r="D438" s="21"/>
      <c r="E438" s="22"/>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c r="A439" s="21"/>
      <c r="B439" s="21"/>
      <c r="C439" s="21"/>
      <c r="D439" s="21"/>
      <c r="E439" s="22"/>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c r="A440" s="21"/>
      <c r="B440" s="21"/>
      <c r="C440" s="21"/>
      <c r="D440" s="21"/>
      <c r="E440" s="22"/>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c r="A441" s="21"/>
      <c r="B441" s="21"/>
      <c r="C441" s="21"/>
      <c r="D441" s="21"/>
      <c r="E441" s="22"/>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c r="A442" s="21"/>
      <c r="B442" s="21"/>
      <c r="C442" s="21"/>
      <c r="D442" s="21"/>
      <c r="E442" s="22"/>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c r="A443" s="21"/>
      <c r="B443" s="21"/>
      <c r="C443" s="21"/>
      <c r="D443" s="21"/>
      <c r="E443" s="22"/>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c r="A444" s="21"/>
      <c r="B444" s="21"/>
      <c r="C444" s="21"/>
      <c r="D444" s="21"/>
      <c r="E444" s="22"/>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c r="A445" s="21"/>
      <c r="B445" s="21"/>
      <c r="C445" s="21"/>
      <c r="D445" s="21"/>
      <c r="E445" s="22"/>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c r="A446" s="21"/>
      <c r="B446" s="21"/>
      <c r="C446" s="21"/>
      <c r="D446" s="21"/>
      <c r="E446" s="22"/>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c r="A447" s="21"/>
      <c r="B447" s="21"/>
      <c r="C447" s="21"/>
      <c r="D447" s="21"/>
      <c r="E447" s="22"/>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c r="A448" s="21"/>
      <c r="B448" s="21"/>
      <c r="C448" s="21"/>
      <c r="D448" s="21"/>
      <c r="E448" s="22"/>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c r="A449" s="21"/>
      <c r="B449" s="21"/>
      <c r="C449" s="21"/>
      <c r="D449" s="21"/>
      <c r="E449" s="22"/>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c r="A450" s="21"/>
      <c r="B450" s="21"/>
      <c r="C450" s="21"/>
      <c r="D450" s="21"/>
      <c r="E450" s="22"/>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c r="A451" s="21"/>
      <c r="B451" s="21"/>
      <c r="C451" s="21"/>
      <c r="D451" s="21"/>
      <c r="E451" s="22"/>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c r="A452" s="21"/>
      <c r="B452" s="21"/>
      <c r="C452" s="21"/>
      <c r="D452" s="21"/>
      <c r="E452" s="22"/>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c r="A453" s="21"/>
      <c r="B453" s="21"/>
      <c r="C453" s="21"/>
      <c r="D453" s="21"/>
      <c r="E453" s="22"/>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c r="A454" s="21"/>
      <c r="B454" s="21"/>
      <c r="C454" s="21"/>
      <c r="D454" s="21"/>
      <c r="E454" s="22"/>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c r="A455" s="21"/>
      <c r="B455" s="21"/>
      <c r="C455" s="21"/>
      <c r="D455" s="21"/>
      <c r="E455" s="22"/>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c r="A456" s="21"/>
      <c r="B456" s="21"/>
      <c r="C456" s="21"/>
      <c r="D456" s="21"/>
      <c r="E456" s="22"/>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c r="A457" s="21"/>
      <c r="B457" s="21"/>
      <c r="C457" s="21"/>
      <c r="D457" s="21"/>
      <c r="E457" s="22"/>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c r="A458" s="21"/>
      <c r="B458" s="21"/>
      <c r="C458" s="21"/>
      <c r="D458" s="21"/>
      <c r="E458" s="22"/>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c r="A459" s="21"/>
      <c r="B459" s="21"/>
      <c r="C459" s="21"/>
      <c r="D459" s="21"/>
      <c r="E459" s="22"/>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c r="A460" s="21"/>
      <c r="B460" s="21"/>
      <c r="C460" s="21"/>
      <c r="D460" s="21"/>
      <c r="E460" s="22"/>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c r="A461" s="21"/>
      <c r="B461" s="21"/>
      <c r="C461" s="21"/>
      <c r="D461" s="21"/>
      <c r="E461" s="22"/>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c r="A462" s="21"/>
      <c r="B462" s="21"/>
      <c r="C462" s="21"/>
      <c r="D462" s="21"/>
      <c r="E462" s="22"/>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c r="A463" s="21"/>
      <c r="B463" s="21"/>
      <c r="C463" s="21"/>
      <c r="D463" s="21"/>
      <c r="E463" s="22"/>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c r="A464" s="21"/>
      <c r="B464" s="21"/>
      <c r="C464" s="21"/>
      <c r="D464" s="21"/>
      <c r="E464" s="22"/>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c r="A465" s="21"/>
      <c r="B465" s="21"/>
      <c r="C465" s="21"/>
      <c r="D465" s="21"/>
      <c r="E465" s="22"/>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c r="A466" s="21"/>
      <c r="B466" s="21"/>
      <c r="C466" s="21"/>
      <c r="D466" s="21"/>
      <c r="E466" s="22"/>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c r="A467" s="21"/>
      <c r="B467" s="21"/>
      <c r="C467" s="21"/>
      <c r="D467" s="21"/>
      <c r="E467" s="22"/>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c r="A468" s="21"/>
      <c r="B468" s="21"/>
      <c r="C468" s="21"/>
      <c r="D468" s="21"/>
      <c r="E468" s="22"/>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c r="A469" s="21"/>
      <c r="B469" s="21"/>
      <c r="C469" s="21"/>
      <c r="D469" s="21"/>
      <c r="E469" s="22"/>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c r="A470" s="21"/>
      <c r="B470" s="21"/>
      <c r="C470" s="21"/>
      <c r="D470" s="21"/>
      <c r="E470" s="22"/>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c r="A471" s="21"/>
      <c r="B471" s="21"/>
      <c r="C471" s="21"/>
      <c r="D471" s="21"/>
      <c r="E471" s="22"/>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c r="A472" s="21"/>
      <c r="B472" s="21"/>
      <c r="C472" s="21"/>
      <c r="D472" s="21"/>
      <c r="E472" s="22"/>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c r="A473" s="21"/>
      <c r="B473" s="21"/>
      <c r="C473" s="21"/>
      <c r="D473" s="21"/>
      <c r="E473" s="22"/>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c r="A474" s="21"/>
      <c r="B474" s="21"/>
      <c r="C474" s="21"/>
      <c r="D474" s="21"/>
      <c r="E474" s="22"/>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c r="A475" s="21"/>
      <c r="B475" s="21"/>
      <c r="C475" s="21"/>
      <c r="D475" s="21"/>
      <c r="E475" s="22"/>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c r="A476" s="21"/>
      <c r="B476" s="21"/>
      <c r="C476" s="21"/>
      <c r="D476" s="21"/>
      <c r="E476" s="22"/>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c r="A477" s="21"/>
      <c r="B477" s="21"/>
      <c r="C477" s="21"/>
      <c r="D477" s="21"/>
      <c r="E477" s="22"/>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c r="A478" s="21"/>
      <c r="B478" s="21"/>
      <c r="C478" s="21"/>
      <c r="D478" s="21"/>
      <c r="E478" s="22"/>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c r="A479" s="21"/>
      <c r="B479" s="21"/>
      <c r="C479" s="21"/>
      <c r="D479" s="21"/>
      <c r="E479" s="22"/>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c r="A480" s="21"/>
      <c r="B480" s="21"/>
      <c r="C480" s="21"/>
      <c r="D480" s="21"/>
      <c r="E480" s="22"/>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c r="A481" s="21"/>
      <c r="B481" s="21"/>
      <c r="C481" s="21"/>
      <c r="D481" s="21"/>
      <c r="E481" s="22"/>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c r="A482" s="21"/>
      <c r="B482" s="21"/>
      <c r="C482" s="21"/>
      <c r="D482" s="21"/>
      <c r="E482" s="22"/>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c r="A483" s="21"/>
      <c r="B483" s="21"/>
      <c r="C483" s="21"/>
      <c r="D483" s="21"/>
      <c r="E483" s="22"/>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c r="A484" s="21"/>
      <c r="B484" s="21"/>
      <c r="C484" s="21"/>
      <c r="D484" s="21"/>
      <c r="E484" s="22"/>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c r="A485" s="21"/>
      <c r="B485" s="21"/>
      <c r="C485" s="21"/>
      <c r="D485" s="21"/>
      <c r="E485" s="22"/>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c r="A486" s="21"/>
      <c r="B486" s="21"/>
      <c r="C486" s="21"/>
      <c r="D486" s="21"/>
      <c r="E486" s="22"/>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c r="A487" s="21"/>
      <c r="B487" s="21"/>
      <c r="C487" s="21"/>
      <c r="D487" s="21"/>
      <c r="E487" s="22"/>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c r="A488" s="21"/>
      <c r="B488" s="21"/>
      <c r="C488" s="21"/>
      <c r="D488" s="21"/>
      <c r="E488" s="22"/>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c r="A489" s="21"/>
      <c r="B489" s="21"/>
      <c r="C489" s="21"/>
      <c r="D489" s="21"/>
      <c r="E489" s="22"/>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c r="A490" s="21"/>
      <c r="B490" s="21"/>
      <c r="C490" s="21"/>
      <c r="D490" s="21"/>
      <c r="E490" s="22"/>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c r="A491" s="21"/>
      <c r="B491" s="21"/>
      <c r="C491" s="21"/>
      <c r="D491" s="21"/>
      <c r="E491" s="22"/>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c r="A492" s="21"/>
      <c r="B492" s="21"/>
      <c r="C492" s="21"/>
      <c r="D492" s="21"/>
      <c r="E492" s="22"/>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c r="A493" s="21"/>
      <c r="B493" s="21"/>
      <c r="C493" s="21"/>
      <c r="D493" s="21"/>
      <c r="E493" s="22"/>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c r="A494" s="21"/>
      <c r="B494" s="21"/>
      <c r="C494" s="21"/>
      <c r="D494" s="21"/>
      <c r="E494" s="22"/>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c r="A495" s="21"/>
      <c r="B495" s="21"/>
      <c r="C495" s="21"/>
      <c r="D495" s="21"/>
      <c r="E495" s="22"/>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c r="A496" s="21"/>
      <c r="B496" s="21"/>
      <c r="C496" s="21"/>
      <c r="D496" s="21"/>
      <c r="E496" s="22"/>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c r="A497" s="21"/>
      <c r="B497" s="21"/>
      <c r="C497" s="21"/>
      <c r="D497" s="21"/>
      <c r="E497" s="22"/>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c r="A498" s="21"/>
      <c r="B498" s="21"/>
      <c r="C498" s="21"/>
      <c r="D498" s="21"/>
      <c r="E498" s="22"/>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c r="A499" s="21"/>
      <c r="B499" s="21"/>
      <c r="C499" s="21"/>
      <c r="D499" s="21"/>
      <c r="E499" s="22"/>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c r="A500" s="21"/>
      <c r="B500" s="21"/>
      <c r="C500" s="21"/>
      <c r="D500" s="21"/>
      <c r="E500" s="22"/>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c r="A501" s="21"/>
      <c r="B501" s="21"/>
      <c r="C501" s="21"/>
      <c r="D501" s="21"/>
      <c r="E501" s="22"/>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c r="A502" s="21"/>
      <c r="B502" s="21"/>
      <c r="C502" s="21"/>
      <c r="D502" s="21"/>
      <c r="E502" s="22"/>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c r="A503" s="21"/>
      <c r="B503" s="21"/>
      <c r="C503" s="21"/>
      <c r="D503" s="21"/>
      <c r="E503" s="22"/>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c r="A504" s="21"/>
      <c r="B504" s="21"/>
      <c r="C504" s="21"/>
      <c r="D504" s="21"/>
      <c r="E504" s="22"/>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c r="A505" s="21"/>
      <c r="B505" s="21"/>
      <c r="C505" s="21"/>
      <c r="D505" s="21"/>
      <c r="E505" s="22"/>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c r="A506" s="21"/>
      <c r="B506" s="21"/>
      <c r="C506" s="21"/>
      <c r="D506" s="21"/>
      <c r="E506" s="22"/>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c r="A507" s="21"/>
      <c r="B507" s="21"/>
      <c r="C507" s="21"/>
      <c r="D507" s="21"/>
      <c r="E507" s="22"/>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c r="A508" s="21"/>
      <c r="B508" s="21"/>
      <c r="C508" s="21"/>
      <c r="D508" s="21"/>
      <c r="E508" s="22"/>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c r="A509" s="21"/>
      <c r="B509" s="21"/>
      <c r="C509" s="21"/>
      <c r="D509" s="21"/>
      <c r="E509" s="22"/>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c r="A510" s="21"/>
      <c r="B510" s="21"/>
      <c r="C510" s="21"/>
      <c r="D510" s="21"/>
      <c r="E510" s="22"/>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c r="A511" s="21"/>
      <c r="B511" s="21"/>
      <c r="C511" s="21"/>
      <c r="D511" s="21"/>
      <c r="E511" s="22"/>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c r="A512" s="21"/>
      <c r="B512" s="21"/>
      <c r="C512" s="21"/>
      <c r="D512" s="21"/>
      <c r="E512" s="22"/>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c r="A513" s="21"/>
      <c r="B513" s="21"/>
      <c r="C513" s="21"/>
      <c r="D513" s="21"/>
      <c r="E513" s="22"/>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c r="A514" s="21"/>
      <c r="B514" s="21"/>
      <c r="C514" s="21"/>
      <c r="D514" s="21"/>
      <c r="E514" s="22"/>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c r="A515" s="21"/>
      <c r="B515" s="21"/>
      <c r="C515" s="21"/>
      <c r="D515" s="21"/>
      <c r="E515" s="22"/>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c r="A516" s="21"/>
      <c r="B516" s="21"/>
      <c r="C516" s="21"/>
      <c r="D516" s="21"/>
      <c r="E516" s="22"/>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c r="A517" s="21"/>
      <c r="B517" s="21"/>
      <c r="C517" s="21"/>
      <c r="D517" s="21"/>
      <c r="E517" s="22"/>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c r="A518" s="21"/>
      <c r="B518" s="21"/>
      <c r="C518" s="21"/>
      <c r="D518" s="21"/>
      <c r="E518" s="22"/>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c r="A519" s="21"/>
      <c r="B519" s="21"/>
      <c r="C519" s="21"/>
      <c r="D519" s="21"/>
      <c r="E519" s="22"/>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c r="A520" s="21"/>
      <c r="B520" s="21"/>
      <c r="C520" s="21"/>
      <c r="D520" s="21"/>
      <c r="E520" s="22"/>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c r="A521" s="21"/>
      <c r="B521" s="21"/>
      <c r="C521" s="21"/>
      <c r="D521" s="21"/>
      <c r="E521" s="22"/>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c r="A522" s="21"/>
      <c r="B522" s="21"/>
      <c r="C522" s="21"/>
      <c r="D522" s="21"/>
      <c r="E522" s="22"/>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c r="A523" s="21"/>
      <c r="B523" s="21"/>
      <c r="C523" s="21"/>
      <c r="D523" s="21"/>
      <c r="E523" s="22"/>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c r="A524" s="21"/>
      <c r="B524" s="21"/>
      <c r="C524" s="21"/>
      <c r="D524" s="21"/>
      <c r="E524" s="22"/>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c r="A525" s="21"/>
      <c r="B525" s="21"/>
      <c r="C525" s="21"/>
      <c r="D525" s="21"/>
      <c r="E525" s="22"/>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c r="A526" s="21"/>
      <c r="B526" s="21"/>
      <c r="C526" s="21"/>
      <c r="D526" s="21"/>
      <c r="E526" s="22"/>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c r="A527" s="21"/>
      <c r="B527" s="21"/>
      <c r="C527" s="21"/>
      <c r="D527" s="21"/>
      <c r="E527" s="22"/>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c r="A528" s="21"/>
      <c r="B528" s="21"/>
      <c r="C528" s="21"/>
      <c r="D528" s="21"/>
      <c r="E528" s="22"/>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c r="A529" s="21"/>
      <c r="B529" s="21"/>
      <c r="C529" s="21"/>
      <c r="D529" s="21"/>
      <c r="E529" s="22"/>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c r="A530" s="21"/>
      <c r="B530" s="21"/>
      <c r="C530" s="21"/>
      <c r="D530" s="21"/>
      <c r="E530" s="22"/>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c r="A531" s="21"/>
      <c r="B531" s="21"/>
      <c r="C531" s="21"/>
      <c r="D531" s="21"/>
      <c r="E531" s="22"/>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c r="A532" s="21"/>
      <c r="B532" s="21"/>
      <c r="C532" s="21"/>
      <c r="D532" s="21"/>
      <c r="E532" s="22"/>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c r="A533" s="21"/>
      <c r="B533" s="21"/>
      <c r="C533" s="21"/>
      <c r="D533" s="21"/>
      <c r="E533" s="22"/>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c r="A534" s="21"/>
      <c r="B534" s="21"/>
      <c r="C534" s="21"/>
      <c r="D534" s="21"/>
      <c r="E534" s="22"/>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c r="A535" s="21"/>
      <c r="B535" s="21"/>
      <c r="C535" s="21"/>
      <c r="D535" s="21"/>
      <c r="E535" s="22"/>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c r="A536" s="21"/>
      <c r="B536" s="21"/>
      <c r="C536" s="21"/>
      <c r="D536" s="21"/>
      <c r="E536" s="22"/>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c r="A537" s="21"/>
      <c r="B537" s="21"/>
      <c r="C537" s="21"/>
      <c r="D537" s="21"/>
      <c r="E537" s="22"/>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c r="A538" s="21"/>
      <c r="B538" s="21"/>
      <c r="C538" s="21"/>
      <c r="D538" s="21"/>
      <c r="E538" s="22"/>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c r="A539" s="21"/>
      <c r="B539" s="21"/>
      <c r="C539" s="21"/>
      <c r="D539" s="21"/>
      <c r="E539" s="22"/>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c r="A540" s="21"/>
      <c r="B540" s="21"/>
      <c r="C540" s="21"/>
      <c r="D540" s="21"/>
      <c r="E540" s="22"/>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c r="A541" s="21"/>
      <c r="B541" s="21"/>
      <c r="C541" s="21"/>
      <c r="D541" s="21"/>
      <c r="E541" s="22"/>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c r="A542" s="21"/>
      <c r="B542" s="21"/>
      <c r="C542" s="21"/>
      <c r="D542" s="21"/>
      <c r="E542" s="22"/>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c r="A543" s="21"/>
      <c r="B543" s="21"/>
      <c r="C543" s="21"/>
      <c r="D543" s="21"/>
      <c r="E543" s="22"/>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c r="A544" s="21"/>
      <c r="B544" s="21"/>
      <c r="C544" s="21"/>
      <c r="D544" s="21"/>
      <c r="E544" s="22"/>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c r="A545" s="21"/>
      <c r="B545" s="21"/>
      <c r="C545" s="21"/>
      <c r="D545" s="21"/>
      <c r="E545" s="22"/>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c r="A546" s="21"/>
      <c r="B546" s="21"/>
      <c r="C546" s="21"/>
      <c r="D546" s="21"/>
      <c r="E546" s="22"/>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c r="A547" s="21"/>
      <c r="B547" s="21"/>
      <c r="C547" s="21"/>
      <c r="D547" s="21"/>
      <c r="E547" s="22"/>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c r="A548" s="21"/>
      <c r="B548" s="21"/>
      <c r="C548" s="21"/>
      <c r="D548" s="21"/>
      <c r="E548" s="22"/>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c r="A549" s="21"/>
      <c r="B549" s="21"/>
      <c r="C549" s="21"/>
      <c r="D549" s="21"/>
      <c r="E549" s="22"/>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c r="A550" s="21"/>
      <c r="B550" s="21"/>
      <c r="C550" s="21"/>
      <c r="D550" s="21"/>
      <c r="E550" s="22"/>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c r="A551" s="21"/>
      <c r="B551" s="21"/>
      <c r="C551" s="21"/>
      <c r="D551" s="21"/>
      <c r="E551" s="22"/>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c r="A552" s="21"/>
      <c r="B552" s="21"/>
      <c r="C552" s="21"/>
      <c r="D552" s="21"/>
      <c r="E552" s="22"/>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c r="A553" s="21"/>
      <c r="B553" s="21"/>
      <c r="C553" s="21"/>
      <c r="D553" s="21"/>
      <c r="E553" s="22"/>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c r="A554" s="21"/>
      <c r="B554" s="21"/>
      <c r="C554" s="21"/>
      <c r="D554" s="21"/>
      <c r="E554" s="22"/>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c r="A555" s="21"/>
      <c r="B555" s="21"/>
      <c r="C555" s="21"/>
      <c r="D555" s="21"/>
      <c r="E555" s="22"/>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c r="A556" s="21"/>
      <c r="B556" s="21"/>
      <c r="C556" s="21"/>
      <c r="D556" s="21"/>
      <c r="E556" s="22"/>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c r="A557" s="21"/>
      <c r="B557" s="21"/>
      <c r="C557" s="21"/>
      <c r="D557" s="21"/>
      <c r="E557" s="22"/>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c r="A558" s="21"/>
      <c r="B558" s="21"/>
      <c r="C558" s="21"/>
      <c r="D558" s="21"/>
      <c r="E558" s="22"/>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c r="A559" s="21"/>
      <c r="B559" s="21"/>
      <c r="C559" s="21"/>
      <c r="D559" s="21"/>
      <c r="E559" s="22"/>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c r="A560" s="21"/>
      <c r="B560" s="21"/>
      <c r="C560" s="21"/>
      <c r="D560" s="21"/>
      <c r="E560" s="22"/>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c r="A561" s="21"/>
      <c r="B561" s="21"/>
      <c r="C561" s="21"/>
      <c r="D561" s="21"/>
      <c r="E561" s="22"/>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c r="A562" s="21"/>
      <c r="B562" s="21"/>
      <c r="C562" s="21"/>
      <c r="D562" s="21"/>
      <c r="E562" s="22"/>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c r="A563" s="21"/>
      <c r="B563" s="21"/>
      <c r="C563" s="21"/>
      <c r="D563" s="21"/>
      <c r="E563" s="22"/>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c r="A564" s="21"/>
      <c r="B564" s="21"/>
      <c r="C564" s="21"/>
      <c r="D564" s="21"/>
      <c r="E564" s="22"/>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c r="A565" s="21"/>
      <c r="B565" s="21"/>
      <c r="C565" s="21"/>
      <c r="D565" s="21"/>
      <c r="E565" s="22"/>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c r="A566" s="21"/>
      <c r="B566" s="21"/>
      <c r="C566" s="21"/>
      <c r="D566" s="21"/>
      <c r="E566" s="22"/>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c r="A567" s="21"/>
      <c r="B567" s="21"/>
      <c r="C567" s="21"/>
      <c r="D567" s="21"/>
      <c r="E567" s="22"/>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c r="A568" s="21"/>
      <c r="B568" s="21"/>
      <c r="C568" s="21"/>
      <c r="D568" s="21"/>
      <c r="E568" s="22"/>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c r="A569" s="21"/>
      <c r="B569" s="21"/>
      <c r="C569" s="21"/>
      <c r="D569" s="21"/>
      <c r="E569" s="22"/>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c r="A570" s="21"/>
      <c r="B570" s="21"/>
      <c r="C570" s="21"/>
      <c r="D570" s="21"/>
      <c r="E570" s="22"/>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c r="A571" s="21"/>
      <c r="B571" s="21"/>
      <c r="C571" s="21"/>
      <c r="D571" s="21"/>
      <c r="E571" s="22"/>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c r="A572" s="21"/>
      <c r="B572" s="21"/>
      <c r="C572" s="21"/>
      <c r="D572" s="21"/>
      <c r="E572" s="22"/>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c r="A573" s="21"/>
      <c r="B573" s="21"/>
      <c r="C573" s="21"/>
      <c r="D573" s="21"/>
      <c r="E573" s="22"/>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c r="A574" s="21"/>
      <c r="B574" s="21"/>
      <c r="C574" s="21"/>
      <c r="D574" s="21"/>
      <c r="E574" s="22"/>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c r="A575" s="21"/>
      <c r="B575" s="21"/>
      <c r="C575" s="21"/>
      <c r="D575" s="21"/>
      <c r="E575" s="22"/>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c r="A576" s="21"/>
      <c r="B576" s="21"/>
      <c r="C576" s="21"/>
      <c r="D576" s="21"/>
      <c r="E576" s="22"/>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c r="A577" s="21"/>
      <c r="B577" s="21"/>
      <c r="C577" s="21"/>
      <c r="D577" s="21"/>
      <c r="E577" s="22"/>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c r="A578" s="21"/>
      <c r="B578" s="21"/>
      <c r="C578" s="21"/>
      <c r="D578" s="21"/>
      <c r="E578" s="22"/>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c r="A579" s="21"/>
      <c r="B579" s="21"/>
      <c r="C579" s="21"/>
      <c r="D579" s="21"/>
      <c r="E579" s="22"/>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c r="A580" s="21"/>
      <c r="B580" s="21"/>
      <c r="C580" s="21"/>
      <c r="D580" s="21"/>
      <c r="E580" s="22"/>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c r="A581" s="21"/>
      <c r="B581" s="21"/>
      <c r="C581" s="21"/>
      <c r="D581" s="21"/>
      <c r="E581" s="22"/>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c r="A582" s="21"/>
      <c r="B582" s="21"/>
      <c r="C582" s="21"/>
      <c r="D582" s="21"/>
      <c r="E582" s="22"/>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c r="A583" s="21"/>
      <c r="B583" s="21"/>
      <c r="C583" s="21"/>
      <c r="D583" s="21"/>
      <c r="E583" s="22"/>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c r="A584" s="21"/>
      <c r="B584" s="21"/>
      <c r="C584" s="21"/>
      <c r="D584" s="21"/>
      <c r="E584" s="22"/>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c r="A585" s="21"/>
      <c r="B585" s="21"/>
      <c r="C585" s="21"/>
      <c r="D585" s="21"/>
      <c r="E585" s="22"/>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c r="A586" s="21"/>
      <c r="B586" s="21"/>
      <c r="C586" s="21"/>
      <c r="D586" s="21"/>
      <c r="E586" s="22"/>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c r="A587" s="21"/>
      <c r="B587" s="21"/>
      <c r="C587" s="21"/>
      <c r="D587" s="21"/>
      <c r="E587" s="22"/>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c r="A588" s="21"/>
      <c r="B588" s="21"/>
      <c r="C588" s="21"/>
      <c r="D588" s="21"/>
      <c r="E588" s="22"/>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c r="A589" s="21"/>
      <c r="B589" s="21"/>
      <c r="C589" s="21"/>
      <c r="D589" s="21"/>
      <c r="E589" s="22"/>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c r="A590" s="21"/>
      <c r="B590" s="21"/>
      <c r="C590" s="21"/>
      <c r="D590" s="21"/>
      <c r="E590" s="22"/>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c r="A591" s="21"/>
      <c r="B591" s="21"/>
      <c r="C591" s="21"/>
      <c r="D591" s="21"/>
      <c r="E591" s="22"/>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c r="A592" s="21"/>
      <c r="B592" s="21"/>
      <c r="C592" s="21"/>
      <c r="D592" s="21"/>
      <c r="E592" s="22"/>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c r="A593" s="21"/>
      <c r="B593" s="21"/>
      <c r="C593" s="21"/>
      <c r="D593" s="21"/>
      <c r="E593" s="22"/>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c r="A594" s="21"/>
      <c r="B594" s="21"/>
      <c r="C594" s="21"/>
      <c r="D594" s="21"/>
      <c r="E594" s="22"/>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c r="A595" s="21"/>
      <c r="B595" s="21"/>
      <c r="C595" s="21"/>
      <c r="D595" s="21"/>
      <c r="E595" s="22"/>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c r="A596" s="21"/>
      <c r="B596" s="21"/>
      <c r="C596" s="21"/>
      <c r="D596" s="21"/>
      <c r="E596" s="22"/>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c r="A597" s="21"/>
      <c r="B597" s="21"/>
      <c r="C597" s="21"/>
      <c r="D597" s="21"/>
      <c r="E597" s="22"/>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c r="A598" s="21"/>
      <c r="B598" s="21"/>
      <c r="C598" s="21"/>
      <c r="D598" s="21"/>
      <c r="E598" s="22"/>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c r="A599" s="21"/>
      <c r="B599" s="21"/>
      <c r="C599" s="21"/>
      <c r="D599" s="21"/>
      <c r="E599" s="22"/>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c r="A600" s="21"/>
      <c r="B600" s="21"/>
      <c r="C600" s="21"/>
      <c r="D600" s="21"/>
      <c r="E600" s="22"/>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c r="A601" s="21"/>
      <c r="B601" s="21"/>
      <c r="C601" s="21"/>
      <c r="D601" s="21"/>
      <c r="E601" s="22"/>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c r="A602" s="21"/>
      <c r="B602" s="21"/>
      <c r="C602" s="21"/>
      <c r="D602" s="21"/>
      <c r="E602" s="22"/>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c r="A603" s="21"/>
      <c r="B603" s="21"/>
      <c r="C603" s="21"/>
      <c r="D603" s="21"/>
      <c r="E603" s="22"/>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c r="A604" s="21"/>
      <c r="B604" s="21"/>
      <c r="C604" s="21"/>
      <c r="D604" s="21"/>
      <c r="E604" s="22"/>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c r="A605" s="21"/>
      <c r="B605" s="21"/>
      <c r="C605" s="21"/>
      <c r="D605" s="21"/>
      <c r="E605" s="22"/>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c r="A606" s="21"/>
      <c r="B606" s="21"/>
      <c r="C606" s="21"/>
      <c r="D606" s="21"/>
      <c r="E606" s="22"/>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c r="A607" s="21"/>
      <c r="B607" s="21"/>
      <c r="C607" s="21"/>
      <c r="D607" s="21"/>
      <c r="E607" s="22"/>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c r="A608" s="21"/>
      <c r="B608" s="21"/>
      <c r="C608" s="21"/>
      <c r="D608" s="21"/>
      <c r="E608" s="22"/>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c r="A609" s="21"/>
      <c r="B609" s="21"/>
      <c r="C609" s="21"/>
      <c r="D609" s="21"/>
      <c r="E609" s="22"/>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c r="A610" s="21"/>
      <c r="B610" s="21"/>
      <c r="C610" s="21"/>
      <c r="D610" s="21"/>
      <c r="E610" s="22"/>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c r="A611" s="21"/>
      <c r="B611" s="21"/>
      <c r="C611" s="21"/>
      <c r="D611" s="21"/>
      <c r="E611" s="22"/>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c r="A612" s="21"/>
      <c r="B612" s="21"/>
      <c r="C612" s="21"/>
      <c r="D612" s="21"/>
      <c r="E612" s="22"/>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c r="A613" s="21"/>
      <c r="B613" s="21"/>
      <c r="C613" s="21"/>
      <c r="D613" s="21"/>
      <c r="E613" s="22"/>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c r="A614" s="21"/>
      <c r="B614" s="21"/>
      <c r="C614" s="21"/>
      <c r="D614" s="21"/>
      <c r="E614" s="22"/>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c r="A615" s="21"/>
      <c r="B615" s="21"/>
      <c r="C615" s="21"/>
      <c r="D615" s="21"/>
      <c r="E615" s="22"/>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c r="A616" s="21"/>
      <c r="B616" s="21"/>
      <c r="C616" s="21"/>
      <c r="D616" s="21"/>
      <c r="E616" s="22"/>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c r="A617" s="21"/>
      <c r="B617" s="21"/>
      <c r="C617" s="21"/>
      <c r="D617" s="21"/>
      <c r="E617" s="22"/>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c r="A618" s="21"/>
      <c r="B618" s="21"/>
      <c r="C618" s="21"/>
      <c r="D618" s="21"/>
      <c r="E618" s="22"/>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c r="A619" s="21"/>
      <c r="B619" s="21"/>
      <c r="C619" s="21"/>
      <c r="D619" s="21"/>
      <c r="E619" s="22"/>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c r="A620" s="21"/>
      <c r="B620" s="21"/>
      <c r="C620" s="21"/>
      <c r="D620" s="21"/>
      <c r="E620" s="22"/>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c r="A621" s="21"/>
      <c r="B621" s="21"/>
      <c r="C621" s="21"/>
      <c r="D621" s="21"/>
      <c r="E621" s="22"/>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c r="A622" s="21"/>
      <c r="B622" s="21"/>
      <c r="C622" s="21"/>
      <c r="D622" s="21"/>
      <c r="E622" s="22"/>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c r="A623" s="21"/>
      <c r="B623" s="21"/>
      <c r="C623" s="21"/>
      <c r="D623" s="21"/>
      <c r="E623" s="22"/>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c r="A624" s="21"/>
      <c r="B624" s="21"/>
      <c r="C624" s="21"/>
      <c r="D624" s="21"/>
      <c r="E624" s="22"/>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c r="A625" s="21"/>
      <c r="B625" s="21"/>
      <c r="C625" s="21"/>
      <c r="D625" s="21"/>
      <c r="E625" s="22"/>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c r="A626" s="21"/>
      <c r="B626" s="21"/>
      <c r="C626" s="21"/>
      <c r="D626" s="21"/>
      <c r="E626" s="22"/>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c r="A627" s="21"/>
      <c r="B627" s="21"/>
      <c r="C627" s="21"/>
      <c r="D627" s="21"/>
      <c r="E627" s="22"/>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c r="A628" s="21"/>
      <c r="B628" s="21"/>
      <c r="C628" s="21"/>
      <c r="D628" s="21"/>
      <c r="E628" s="22"/>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c r="A629" s="21"/>
      <c r="B629" s="21"/>
      <c r="C629" s="21"/>
      <c r="D629" s="21"/>
      <c r="E629" s="22"/>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c r="A630" s="21"/>
      <c r="B630" s="21"/>
      <c r="C630" s="21"/>
      <c r="D630" s="21"/>
      <c r="E630" s="22"/>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c r="A631" s="21"/>
      <c r="B631" s="21"/>
      <c r="C631" s="21"/>
      <c r="D631" s="21"/>
      <c r="E631" s="22"/>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c r="A632" s="21"/>
      <c r="B632" s="21"/>
      <c r="C632" s="21"/>
      <c r="D632" s="21"/>
      <c r="E632" s="22"/>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c r="A633" s="21"/>
      <c r="B633" s="21"/>
      <c r="C633" s="21"/>
      <c r="D633" s="21"/>
      <c r="E633" s="22"/>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c r="A634" s="21"/>
      <c r="B634" s="21"/>
      <c r="C634" s="21"/>
      <c r="D634" s="21"/>
      <c r="E634" s="22"/>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c r="A635" s="21"/>
      <c r="B635" s="21"/>
      <c r="C635" s="21"/>
      <c r="D635" s="21"/>
      <c r="E635" s="22"/>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c r="A636" s="21"/>
      <c r="B636" s="21"/>
      <c r="C636" s="21"/>
      <c r="D636" s="21"/>
      <c r="E636" s="22"/>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c r="A637" s="21"/>
      <c r="B637" s="21"/>
      <c r="C637" s="21"/>
      <c r="D637" s="21"/>
      <c r="E637" s="22"/>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c r="A638" s="21"/>
      <c r="B638" s="21"/>
      <c r="C638" s="21"/>
      <c r="D638" s="21"/>
      <c r="E638" s="22"/>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c r="A639" s="21"/>
      <c r="B639" s="21"/>
      <c r="C639" s="21"/>
      <c r="D639" s="21"/>
      <c r="E639" s="22"/>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c r="A640" s="21"/>
      <c r="B640" s="21"/>
      <c r="C640" s="21"/>
      <c r="D640" s="21"/>
      <c r="E640" s="22"/>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c r="A641" s="21"/>
      <c r="B641" s="21"/>
      <c r="C641" s="21"/>
      <c r="D641" s="21"/>
      <c r="E641" s="22"/>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c r="A642" s="21"/>
      <c r="B642" s="21"/>
      <c r="C642" s="21"/>
      <c r="D642" s="21"/>
      <c r="E642" s="22"/>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c r="A643" s="21"/>
      <c r="B643" s="21"/>
      <c r="C643" s="21"/>
      <c r="D643" s="21"/>
      <c r="E643" s="22"/>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c r="A644" s="21"/>
      <c r="B644" s="21"/>
      <c r="C644" s="21"/>
      <c r="D644" s="21"/>
      <c r="E644" s="22"/>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c r="A645" s="21"/>
      <c r="B645" s="21"/>
      <c r="C645" s="21"/>
      <c r="D645" s="21"/>
      <c r="E645" s="22"/>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c r="A646" s="21"/>
      <c r="B646" s="21"/>
      <c r="C646" s="21"/>
      <c r="D646" s="21"/>
      <c r="E646" s="22"/>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c r="A647" s="21"/>
      <c r="B647" s="21"/>
      <c r="C647" s="21"/>
      <c r="D647" s="21"/>
      <c r="E647" s="22"/>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c r="A648" s="21"/>
      <c r="B648" s="21"/>
      <c r="C648" s="21"/>
      <c r="D648" s="21"/>
      <c r="E648" s="22"/>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c r="A649" s="21"/>
      <c r="B649" s="21"/>
      <c r="C649" s="21"/>
      <c r="D649" s="21"/>
      <c r="E649" s="22"/>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c r="A650" s="21"/>
      <c r="B650" s="21"/>
      <c r="C650" s="21"/>
      <c r="D650" s="21"/>
      <c r="E650" s="22"/>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c r="A651" s="21"/>
      <c r="B651" s="21"/>
      <c r="C651" s="21"/>
      <c r="D651" s="21"/>
      <c r="E651" s="22"/>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c r="A652" s="21"/>
      <c r="B652" s="21"/>
      <c r="C652" s="21"/>
      <c r="D652" s="21"/>
      <c r="E652" s="22"/>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c r="A653" s="21"/>
      <c r="B653" s="21"/>
      <c r="C653" s="21"/>
      <c r="D653" s="21"/>
      <c r="E653" s="22"/>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c r="A654" s="21"/>
      <c r="B654" s="21"/>
      <c r="C654" s="21"/>
      <c r="D654" s="21"/>
      <c r="E654" s="22"/>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c r="A655" s="21"/>
      <c r="B655" s="21"/>
      <c r="C655" s="21"/>
      <c r="D655" s="21"/>
      <c r="E655" s="22"/>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c r="A656" s="21"/>
      <c r="B656" s="21"/>
      <c r="C656" s="21"/>
      <c r="D656" s="21"/>
      <c r="E656" s="22"/>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c r="A657" s="21"/>
      <c r="B657" s="21"/>
      <c r="C657" s="21"/>
      <c r="D657" s="21"/>
      <c r="E657" s="22"/>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c r="A658" s="21"/>
      <c r="B658" s="21"/>
      <c r="C658" s="21"/>
      <c r="D658" s="21"/>
      <c r="E658" s="22"/>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c r="A659" s="21"/>
      <c r="B659" s="21"/>
      <c r="C659" s="21"/>
      <c r="D659" s="21"/>
      <c r="E659" s="22"/>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c r="A660" s="21"/>
      <c r="B660" s="21"/>
      <c r="C660" s="21"/>
      <c r="D660" s="21"/>
      <c r="E660" s="22"/>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c r="A661" s="21"/>
      <c r="B661" s="21"/>
      <c r="C661" s="21"/>
      <c r="D661" s="21"/>
      <c r="E661" s="22"/>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c r="A662" s="21"/>
      <c r="B662" s="21"/>
      <c r="C662" s="21"/>
      <c r="D662" s="21"/>
      <c r="E662" s="22"/>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c r="A663" s="21"/>
      <c r="B663" s="21"/>
      <c r="C663" s="21"/>
      <c r="D663" s="21"/>
      <c r="E663" s="22"/>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c r="A664" s="21"/>
      <c r="B664" s="21"/>
      <c r="C664" s="21"/>
      <c r="D664" s="21"/>
      <c r="E664" s="22"/>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c r="A665" s="21"/>
      <c r="B665" s="21"/>
      <c r="C665" s="21"/>
      <c r="D665" s="21"/>
      <c r="E665" s="22"/>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c r="A666" s="21"/>
      <c r="B666" s="21"/>
      <c r="C666" s="21"/>
      <c r="D666" s="21"/>
      <c r="E666" s="22"/>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c r="A667" s="21"/>
      <c r="B667" s="21"/>
      <c r="C667" s="21"/>
      <c r="D667" s="21"/>
      <c r="E667" s="22"/>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c r="A668" s="21"/>
      <c r="B668" s="21"/>
      <c r="C668" s="21"/>
      <c r="D668" s="21"/>
      <c r="E668" s="22"/>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c r="A669" s="21"/>
      <c r="B669" s="21"/>
      <c r="C669" s="21"/>
      <c r="D669" s="21"/>
      <c r="E669" s="22"/>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c r="A670" s="21"/>
      <c r="B670" s="21"/>
      <c r="C670" s="21"/>
      <c r="D670" s="21"/>
      <c r="E670" s="22"/>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c r="A671" s="21"/>
      <c r="B671" s="21"/>
      <c r="C671" s="21"/>
      <c r="D671" s="21"/>
      <c r="E671" s="22"/>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c r="A672" s="21"/>
      <c r="B672" s="21"/>
      <c r="C672" s="21"/>
      <c r="D672" s="21"/>
      <c r="E672" s="22"/>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c r="A673" s="21"/>
      <c r="B673" s="21"/>
      <c r="C673" s="21"/>
      <c r="D673" s="21"/>
      <c r="E673" s="22"/>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c r="A674" s="21"/>
      <c r="B674" s="21"/>
      <c r="C674" s="21"/>
      <c r="D674" s="21"/>
      <c r="E674" s="22"/>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c r="A675" s="21"/>
      <c r="B675" s="21"/>
      <c r="C675" s="21"/>
      <c r="D675" s="21"/>
      <c r="E675" s="22"/>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c r="A676" s="21"/>
      <c r="B676" s="21"/>
      <c r="C676" s="21"/>
      <c r="D676" s="21"/>
      <c r="E676" s="22"/>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c r="A677" s="21"/>
      <c r="B677" s="21"/>
      <c r="C677" s="21"/>
      <c r="D677" s="21"/>
      <c r="E677" s="22"/>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c r="A678" s="21"/>
      <c r="B678" s="21"/>
      <c r="C678" s="21"/>
      <c r="D678" s="21"/>
      <c r="E678" s="22"/>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c r="A679" s="21"/>
      <c r="B679" s="21"/>
      <c r="C679" s="21"/>
      <c r="D679" s="21"/>
      <c r="E679" s="22"/>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c r="A680" s="21"/>
      <c r="B680" s="21"/>
      <c r="C680" s="21"/>
      <c r="D680" s="21"/>
      <c r="E680" s="22"/>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c r="A681" s="21"/>
      <c r="B681" s="21"/>
      <c r="C681" s="21"/>
      <c r="D681" s="21"/>
      <c r="E681" s="22"/>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c r="A682" s="21"/>
      <c r="B682" s="21"/>
      <c r="C682" s="21"/>
      <c r="D682" s="21"/>
      <c r="E682" s="22"/>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c r="A683" s="21"/>
      <c r="B683" s="21"/>
      <c r="C683" s="21"/>
      <c r="D683" s="21"/>
      <c r="E683" s="22"/>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c r="A684" s="21"/>
      <c r="B684" s="21"/>
      <c r="C684" s="21"/>
      <c r="D684" s="21"/>
      <c r="E684" s="22"/>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c r="A685" s="21"/>
      <c r="B685" s="21"/>
      <c r="C685" s="21"/>
      <c r="D685" s="21"/>
      <c r="E685" s="22"/>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c r="A686" s="21"/>
      <c r="B686" s="21"/>
      <c r="C686" s="21"/>
      <c r="D686" s="21"/>
      <c r="E686" s="22"/>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c r="A687" s="21"/>
      <c r="B687" s="21"/>
      <c r="C687" s="21"/>
      <c r="D687" s="21"/>
      <c r="E687" s="22"/>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c r="A688" s="21"/>
      <c r="B688" s="21"/>
      <c r="C688" s="21"/>
      <c r="D688" s="21"/>
      <c r="E688" s="22"/>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c r="A689" s="21"/>
      <c r="B689" s="21"/>
      <c r="C689" s="21"/>
      <c r="D689" s="21"/>
      <c r="E689" s="22"/>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c r="A690" s="21"/>
      <c r="B690" s="21"/>
      <c r="C690" s="21"/>
      <c r="D690" s="21"/>
      <c r="E690" s="22"/>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c r="A691" s="21"/>
      <c r="B691" s="21"/>
      <c r="C691" s="21"/>
      <c r="D691" s="21"/>
      <c r="E691" s="22"/>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c r="A692" s="21"/>
      <c r="B692" s="21"/>
      <c r="C692" s="21"/>
      <c r="D692" s="21"/>
      <c r="E692" s="22"/>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c r="A693" s="21"/>
      <c r="B693" s="21"/>
      <c r="C693" s="21"/>
      <c r="D693" s="21"/>
      <c r="E693" s="22"/>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c r="A694" s="21"/>
      <c r="B694" s="21"/>
      <c r="C694" s="21"/>
      <c r="D694" s="21"/>
      <c r="E694" s="22"/>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c r="A695" s="21"/>
      <c r="B695" s="21"/>
      <c r="C695" s="21"/>
      <c r="D695" s="21"/>
      <c r="E695" s="22"/>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c r="A696" s="21"/>
      <c r="B696" s="21"/>
      <c r="C696" s="21"/>
      <c r="D696" s="21"/>
      <c r="E696" s="22"/>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c r="A697" s="21"/>
      <c r="B697" s="21"/>
      <c r="C697" s="21"/>
      <c r="D697" s="21"/>
      <c r="E697" s="22"/>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c r="A698" s="21"/>
      <c r="B698" s="21"/>
      <c r="C698" s="21"/>
      <c r="D698" s="21"/>
      <c r="E698" s="22"/>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c r="A699" s="21"/>
      <c r="B699" s="21"/>
      <c r="C699" s="21"/>
      <c r="D699" s="21"/>
      <c r="E699" s="22"/>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c r="A700" s="21"/>
      <c r="B700" s="21"/>
      <c r="C700" s="21"/>
      <c r="D700" s="21"/>
      <c r="E700" s="22"/>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c r="A701" s="21"/>
      <c r="B701" s="21"/>
      <c r="C701" s="21"/>
      <c r="D701" s="21"/>
      <c r="E701" s="22"/>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c r="A702" s="21"/>
      <c r="B702" s="21"/>
      <c r="C702" s="21"/>
      <c r="D702" s="21"/>
      <c r="E702" s="22"/>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c r="A703" s="21"/>
      <c r="B703" s="21"/>
      <c r="C703" s="21"/>
      <c r="D703" s="21"/>
      <c r="E703" s="22"/>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c r="A704" s="21"/>
      <c r="B704" s="21"/>
      <c r="C704" s="21"/>
      <c r="D704" s="21"/>
      <c r="E704" s="22"/>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c r="A705" s="21"/>
      <c r="B705" s="21"/>
      <c r="C705" s="21"/>
      <c r="D705" s="21"/>
      <c r="E705" s="22"/>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c r="A706" s="21"/>
      <c r="B706" s="21"/>
      <c r="C706" s="21"/>
      <c r="D706" s="21"/>
      <c r="E706" s="22"/>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c r="A707" s="21"/>
      <c r="B707" s="21"/>
      <c r="C707" s="21"/>
      <c r="D707" s="21"/>
      <c r="E707" s="22"/>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c r="A708" s="21"/>
      <c r="B708" s="21"/>
      <c r="C708" s="21"/>
      <c r="D708" s="21"/>
      <c r="E708" s="22"/>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c r="A709" s="21"/>
      <c r="B709" s="21"/>
      <c r="C709" s="21"/>
      <c r="D709" s="21"/>
      <c r="E709" s="22"/>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c r="A710" s="21"/>
      <c r="B710" s="21"/>
      <c r="C710" s="21"/>
      <c r="D710" s="21"/>
      <c r="E710" s="22"/>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c r="A711" s="21"/>
      <c r="B711" s="21"/>
      <c r="C711" s="21"/>
      <c r="D711" s="21"/>
      <c r="E711" s="22"/>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c r="A712" s="21"/>
      <c r="B712" s="21"/>
      <c r="C712" s="21"/>
      <c r="D712" s="21"/>
      <c r="E712" s="22"/>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c r="A713" s="21"/>
      <c r="B713" s="21"/>
      <c r="C713" s="21"/>
      <c r="D713" s="21"/>
      <c r="E713" s="22"/>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c r="A714" s="21"/>
      <c r="B714" s="21"/>
      <c r="C714" s="21"/>
      <c r="D714" s="21"/>
      <c r="E714" s="22"/>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c r="A715" s="21"/>
      <c r="B715" s="21"/>
      <c r="C715" s="21"/>
      <c r="D715" s="21"/>
      <c r="E715" s="22"/>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c r="A716" s="21"/>
      <c r="B716" s="21"/>
      <c r="C716" s="21"/>
      <c r="D716" s="21"/>
      <c r="E716" s="22"/>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c r="A717" s="21"/>
      <c r="B717" s="21"/>
      <c r="C717" s="21"/>
      <c r="D717" s="21"/>
      <c r="E717" s="22"/>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c r="A718" s="21"/>
      <c r="B718" s="21"/>
      <c r="C718" s="21"/>
      <c r="D718" s="21"/>
      <c r="E718" s="22"/>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c r="A719" s="21"/>
      <c r="B719" s="21"/>
      <c r="C719" s="21"/>
      <c r="D719" s="21"/>
      <c r="E719" s="22"/>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c r="A720" s="21"/>
      <c r="B720" s="21"/>
      <c r="C720" s="21"/>
      <c r="D720" s="21"/>
      <c r="E720" s="22"/>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c r="A721" s="21"/>
      <c r="B721" s="21"/>
      <c r="C721" s="21"/>
      <c r="D721" s="21"/>
      <c r="E721" s="22"/>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c r="A722" s="21"/>
      <c r="B722" s="21"/>
      <c r="C722" s="21"/>
      <c r="D722" s="21"/>
      <c r="E722" s="22"/>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c r="A723" s="21"/>
      <c r="B723" s="21"/>
      <c r="C723" s="21"/>
      <c r="D723" s="21"/>
      <c r="E723" s="22"/>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c r="A724" s="21"/>
      <c r="B724" s="21"/>
      <c r="C724" s="21"/>
      <c r="D724" s="21"/>
      <c r="E724" s="22"/>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c r="A725" s="21"/>
      <c r="B725" s="21"/>
      <c r="C725" s="21"/>
      <c r="D725" s="21"/>
      <c r="E725" s="22"/>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c r="A726" s="21"/>
      <c r="B726" s="21"/>
      <c r="C726" s="21"/>
      <c r="D726" s="21"/>
      <c r="E726" s="22"/>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c r="A727" s="21"/>
      <c r="B727" s="21"/>
      <c r="C727" s="21"/>
      <c r="D727" s="21"/>
      <c r="E727" s="22"/>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c r="A728" s="21"/>
      <c r="B728" s="21"/>
      <c r="C728" s="21"/>
      <c r="D728" s="21"/>
      <c r="E728" s="22"/>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c r="A729" s="21"/>
      <c r="B729" s="21"/>
      <c r="C729" s="21"/>
      <c r="D729" s="21"/>
      <c r="E729" s="22"/>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c r="A730" s="21"/>
      <c r="B730" s="21"/>
      <c r="C730" s="21"/>
      <c r="D730" s="21"/>
      <c r="E730" s="22"/>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c r="A731" s="21"/>
      <c r="B731" s="21"/>
      <c r="C731" s="21"/>
      <c r="D731" s="21"/>
      <c r="E731" s="22"/>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c r="A732" s="21"/>
      <c r="B732" s="21"/>
      <c r="C732" s="21"/>
      <c r="D732" s="21"/>
      <c r="E732" s="22"/>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c r="A733" s="21"/>
      <c r="B733" s="21"/>
      <c r="C733" s="21"/>
      <c r="D733" s="21"/>
      <c r="E733" s="22"/>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c r="A734" s="21"/>
      <c r="B734" s="21"/>
      <c r="C734" s="21"/>
      <c r="D734" s="21"/>
      <c r="E734" s="22"/>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c r="A735" s="21"/>
      <c r="B735" s="21"/>
      <c r="C735" s="21"/>
      <c r="D735" s="21"/>
      <c r="E735" s="22"/>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c r="A736" s="21"/>
      <c r="B736" s="21"/>
      <c r="C736" s="21"/>
      <c r="D736" s="21"/>
      <c r="E736" s="22"/>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c r="A737" s="21"/>
      <c r="B737" s="21"/>
      <c r="C737" s="21"/>
      <c r="D737" s="21"/>
      <c r="E737" s="22"/>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c r="A738" s="21"/>
      <c r="B738" s="21"/>
      <c r="C738" s="21"/>
      <c r="D738" s="21"/>
      <c r="E738" s="22"/>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c r="A739" s="21"/>
      <c r="B739" s="21"/>
      <c r="C739" s="21"/>
      <c r="D739" s="21"/>
      <c r="E739" s="22"/>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c r="A740" s="21"/>
      <c r="B740" s="21"/>
      <c r="C740" s="21"/>
      <c r="D740" s="21"/>
      <c r="E740" s="22"/>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c r="A741" s="21"/>
      <c r="B741" s="21"/>
      <c r="C741" s="21"/>
      <c r="D741" s="21"/>
      <c r="E741" s="22"/>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c r="A742" s="21"/>
      <c r="B742" s="21"/>
      <c r="C742" s="21"/>
      <c r="D742" s="21"/>
      <c r="E742" s="22"/>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c r="A743" s="21"/>
      <c r="B743" s="21"/>
      <c r="C743" s="21"/>
      <c r="D743" s="21"/>
      <c r="E743" s="22"/>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c r="A744" s="21"/>
      <c r="B744" s="21"/>
      <c r="C744" s="21"/>
      <c r="D744" s="21"/>
      <c r="E744" s="22"/>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c r="A745" s="21"/>
      <c r="B745" s="21"/>
      <c r="C745" s="21"/>
      <c r="D745" s="21"/>
      <c r="E745" s="22"/>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c r="A746" s="21"/>
      <c r="B746" s="21"/>
      <c r="C746" s="21"/>
      <c r="D746" s="21"/>
      <c r="E746" s="22"/>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c r="A747" s="21"/>
      <c r="B747" s="21"/>
      <c r="C747" s="21"/>
      <c r="D747" s="21"/>
      <c r="E747" s="22"/>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c r="A748" s="21"/>
      <c r="B748" s="21"/>
      <c r="C748" s="21"/>
      <c r="D748" s="21"/>
      <c r="E748" s="22"/>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c r="A749" s="21"/>
      <c r="B749" s="21"/>
      <c r="C749" s="21"/>
      <c r="D749" s="21"/>
      <c r="E749" s="22"/>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c r="A750" s="21"/>
      <c r="B750" s="21"/>
      <c r="C750" s="21"/>
      <c r="D750" s="21"/>
      <c r="E750" s="22"/>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c r="A751" s="21"/>
      <c r="B751" s="21"/>
      <c r="C751" s="21"/>
      <c r="D751" s="21"/>
      <c r="E751" s="22"/>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c r="A752" s="21"/>
      <c r="B752" s="21"/>
      <c r="C752" s="21"/>
      <c r="D752" s="21"/>
      <c r="E752" s="22"/>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c r="A753" s="21"/>
      <c r="B753" s="21"/>
      <c r="C753" s="21"/>
      <c r="D753" s="21"/>
      <c r="E753" s="22"/>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c r="A754" s="21"/>
      <c r="B754" s="21"/>
      <c r="C754" s="21"/>
      <c r="D754" s="21"/>
      <c r="E754" s="22"/>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c r="A755" s="21"/>
      <c r="B755" s="21"/>
      <c r="C755" s="21"/>
      <c r="D755" s="21"/>
      <c r="E755" s="22"/>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c r="A756" s="21"/>
      <c r="B756" s="21"/>
      <c r="C756" s="21"/>
      <c r="D756" s="21"/>
      <c r="E756" s="22"/>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c r="A757" s="21"/>
      <c r="B757" s="21"/>
      <c r="C757" s="21"/>
      <c r="D757" s="21"/>
      <c r="E757" s="22"/>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c r="A758" s="21"/>
      <c r="B758" s="21"/>
      <c r="C758" s="21"/>
      <c r="D758" s="21"/>
      <c r="E758" s="22"/>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c r="A759" s="21"/>
      <c r="B759" s="21"/>
      <c r="C759" s="21"/>
      <c r="D759" s="21"/>
      <c r="E759" s="22"/>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c r="A760" s="21"/>
      <c r="B760" s="21"/>
      <c r="C760" s="21"/>
      <c r="D760" s="21"/>
      <c r="E760" s="22"/>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c r="A761" s="21"/>
      <c r="B761" s="21"/>
      <c r="C761" s="21"/>
      <c r="D761" s="21"/>
      <c r="E761" s="22"/>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c r="A762" s="21"/>
      <c r="B762" s="21"/>
      <c r="C762" s="21"/>
      <c r="D762" s="21"/>
      <c r="E762" s="22"/>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c r="A763" s="21"/>
      <c r="B763" s="21"/>
      <c r="C763" s="21"/>
      <c r="D763" s="21"/>
      <c r="E763" s="22"/>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c r="A764" s="21"/>
      <c r="B764" s="21"/>
      <c r="C764" s="21"/>
      <c r="D764" s="21"/>
      <c r="E764" s="22"/>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c r="A765" s="21"/>
      <c r="B765" s="21"/>
      <c r="C765" s="21"/>
      <c r="D765" s="21"/>
      <c r="E765" s="22"/>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c r="A766" s="21"/>
      <c r="B766" s="21"/>
      <c r="C766" s="21"/>
      <c r="D766" s="21"/>
      <c r="E766" s="22"/>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c r="A767" s="21"/>
      <c r="B767" s="21"/>
      <c r="C767" s="21"/>
      <c r="D767" s="21"/>
      <c r="E767" s="22"/>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c r="A768" s="21"/>
      <c r="B768" s="21"/>
      <c r="C768" s="21"/>
      <c r="D768" s="21"/>
      <c r="E768" s="22"/>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c r="A769" s="21"/>
      <c r="B769" s="21"/>
      <c r="C769" s="21"/>
      <c r="D769" s="21"/>
      <c r="E769" s="22"/>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c r="A770" s="21"/>
      <c r="B770" s="21"/>
      <c r="C770" s="21"/>
      <c r="D770" s="21"/>
      <c r="E770" s="22"/>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c r="A771" s="21"/>
      <c r="B771" s="21"/>
      <c r="C771" s="21"/>
      <c r="D771" s="21"/>
      <c r="E771" s="22"/>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c r="A772" s="21"/>
      <c r="B772" s="21"/>
      <c r="C772" s="21"/>
      <c r="D772" s="21"/>
      <c r="E772" s="22"/>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c r="A773" s="21"/>
      <c r="B773" s="21"/>
      <c r="C773" s="21"/>
      <c r="D773" s="21"/>
      <c r="E773" s="22"/>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c r="A774" s="21"/>
      <c r="B774" s="21"/>
      <c r="C774" s="21"/>
      <c r="D774" s="21"/>
      <c r="E774" s="22"/>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c r="A775" s="21"/>
      <c r="B775" s="21"/>
      <c r="C775" s="21"/>
      <c r="D775" s="21"/>
      <c r="E775" s="22"/>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c r="A776" s="21"/>
      <c r="B776" s="21"/>
      <c r="C776" s="21"/>
      <c r="D776" s="21"/>
      <c r="E776" s="22"/>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c r="A777" s="21"/>
      <c r="B777" s="21"/>
      <c r="C777" s="21"/>
      <c r="D777" s="21"/>
      <c r="E777" s="22"/>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c r="A778" s="21"/>
      <c r="B778" s="21"/>
      <c r="C778" s="21"/>
      <c r="D778" s="21"/>
      <c r="E778" s="22"/>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c r="A779" s="21"/>
      <c r="B779" s="21"/>
      <c r="C779" s="21"/>
      <c r="D779" s="21"/>
      <c r="E779" s="22"/>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c r="A780" s="21"/>
      <c r="B780" s="21"/>
      <c r="C780" s="21"/>
      <c r="D780" s="21"/>
      <c r="E780" s="22"/>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c r="A781" s="21"/>
      <c r="B781" s="21"/>
      <c r="C781" s="21"/>
      <c r="D781" s="21"/>
      <c r="E781" s="22"/>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c r="A782" s="21"/>
      <c r="B782" s="21"/>
      <c r="C782" s="21"/>
      <c r="D782" s="21"/>
      <c r="E782" s="22"/>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c r="A783" s="21"/>
      <c r="B783" s="21"/>
      <c r="C783" s="21"/>
      <c r="D783" s="21"/>
      <c r="E783" s="22"/>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c r="A784" s="21"/>
      <c r="B784" s="21"/>
      <c r="C784" s="21"/>
      <c r="D784" s="21"/>
      <c r="E784" s="22"/>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c r="A785" s="21"/>
      <c r="B785" s="21"/>
      <c r="C785" s="21"/>
      <c r="D785" s="21"/>
      <c r="E785" s="22"/>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c r="A786" s="21"/>
      <c r="B786" s="21"/>
      <c r="C786" s="21"/>
      <c r="D786" s="21"/>
      <c r="E786" s="22"/>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c r="A787" s="21"/>
      <c r="B787" s="21"/>
      <c r="C787" s="21"/>
      <c r="D787" s="21"/>
      <c r="E787" s="22"/>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c r="A788" s="21"/>
      <c r="B788" s="21"/>
      <c r="C788" s="21"/>
      <c r="D788" s="21"/>
      <c r="E788" s="22"/>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c r="A789" s="21"/>
      <c r="B789" s="21"/>
      <c r="C789" s="21"/>
      <c r="D789" s="21"/>
      <c r="E789" s="22"/>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c r="A790" s="21"/>
      <c r="B790" s="21"/>
      <c r="C790" s="21"/>
      <c r="D790" s="21"/>
      <c r="E790" s="22"/>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c r="A791" s="21"/>
      <c r="B791" s="21"/>
      <c r="C791" s="21"/>
      <c r="D791" s="21"/>
      <c r="E791" s="22"/>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c r="A792" s="21"/>
      <c r="B792" s="21"/>
      <c r="C792" s="21"/>
      <c r="D792" s="21"/>
      <c r="E792" s="22"/>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c r="A793" s="21"/>
      <c r="B793" s="21"/>
      <c r="C793" s="21"/>
      <c r="D793" s="21"/>
      <c r="E793" s="22"/>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c r="A794" s="21"/>
      <c r="B794" s="21"/>
      <c r="C794" s="21"/>
      <c r="D794" s="21"/>
      <c r="E794" s="22"/>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c r="A795" s="21"/>
      <c r="B795" s="21"/>
      <c r="C795" s="21"/>
      <c r="D795" s="21"/>
      <c r="E795" s="22"/>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c r="A796" s="21"/>
      <c r="B796" s="21"/>
      <c r="C796" s="21"/>
      <c r="D796" s="21"/>
      <c r="E796" s="22"/>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c r="A797" s="21"/>
      <c r="B797" s="21"/>
      <c r="C797" s="21"/>
      <c r="D797" s="21"/>
      <c r="E797" s="22"/>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c r="A798" s="21"/>
      <c r="B798" s="21"/>
      <c r="C798" s="21"/>
      <c r="D798" s="21"/>
      <c r="E798" s="22"/>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c r="A799" s="21"/>
      <c r="B799" s="21"/>
      <c r="C799" s="21"/>
      <c r="D799" s="21"/>
      <c r="E799" s="22"/>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c r="A800" s="21"/>
      <c r="B800" s="21"/>
      <c r="C800" s="21"/>
      <c r="D800" s="21"/>
      <c r="E800" s="22"/>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c r="A801" s="21"/>
      <c r="B801" s="21"/>
      <c r="C801" s="21"/>
      <c r="D801" s="21"/>
      <c r="E801" s="22"/>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c r="A802" s="21"/>
      <c r="B802" s="21"/>
      <c r="C802" s="21"/>
      <c r="D802" s="21"/>
      <c r="E802" s="22"/>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c r="A803" s="21"/>
      <c r="B803" s="21"/>
      <c r="C803" s="21"/>
      <c r="D803" s="21"/>
      <c r="E803" s="22"/>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c r="A804" s="21"/>
      <c r="B804" s="21"/>
      <c r="C804" s="21"/>
      <c r="D804" s="21"/>
      <c r="E804" s="22"/>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c r="A805" s="21"/>
      <c r="B805" s="21"/>
      <c r="C805" s="21"/>
      <c r="D805" s="21"/>
      <c r="E805" s="22"/>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c r="A806" s="21"/>
      <c r="B806" s="21"/>
      <c r="C806" s="21"/>
      <c r="D806" s="21"/>
      <c r="E806" s="22"/>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c r="A807" s="21"/>
      <c r="B807" s="21"/>
      <c r="C807" s="21"/>
      <c r="D807" s="21"/>
      <c r="E807" s="22"/>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c r="A808" s="21"/>
      <c r="B808" s="21"/>
      <c r="C808" s="21"/>
      <c r="D808" s="21"/>
      <c r="E808" s="22"/>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c r="A809" s="21"/>
      <c r="B809" s="21"/>
      <c r="C809" s="21"/>
      <c r="D809" s="21"/>
      <c r="E809" s="22"/>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c r="A810" s="21"/>
      <c r="B810" s="21"/>
      <c r="C810" s="21"/>
      <c r="D810" s="21"/>
      <c r="E810" s="22"/>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c r="A811" s="21"/>
      <c r="B811" s="21"/>
      <c r="C811" s="21"/>
      <c r="D811" s="21"/>
      <c r="E811" s="22"/>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c r="A812" s="21"/>
      <c r="B812" s="21"/>
      <c r="C812" s="21"/>
      <c r="D812" s="21"/>
      <c r="E812" s="22"/>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c r="A813" s="21"/>
      <c r="B813" s="21"/>
      <c r="C813" s="21"/>
      <c r="D813" s="21"/>
      <c r="E813" s="22"/>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c r="A814" s="21"/>
      <c r="B814" s="21"/>
      <c r="C814" s="21"/>
      <c r="D814" s="21"/>
      <c r="E814" s="22"/>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c r="A815" s="21"/>
      <c r="B815" s="21"/>
      <c r="C815" s="21"/>
      <c r="D815" s="21"/>
      <c r="E815" s="22"/>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c r="A816" s="21"/>
      <c r="B816" s="21"/>
      <c r="C816" s="21"/>
      <c r="D816" s="21"/>
      <c r="E816" s="22"/>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c r="A817" s="21"/>
      <c r="B817" s="21"/>
      <c r="C817" s="21"/>
      <c r="D817" s="21"/>
      <c r="E817" s="22"/>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c r="A818" s="21"/>
      <c r="B818" s="21"/>
      <c r="C818" s="21"/>
      <c r="D818" s="21"/>
      <c r="E818" s="22"/>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c r="A819" s="21"/>
      <c r="B819" s="21"/>
      <c r="C819" s="21"/>
      <c r="D819" s="21"/>
      <c r="E819" s="22"/>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c r="A820" s="21"/>
      <c r="B820" s="21"/>
      <c r="C820" s="21"/>
      <c r="D820" s="21"/>
      <c r="E820" s="22"/>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c r="A821" s="21"/>
      <c r="B821" s="21"/>
      <c r="C821" s="21"/>
      <c r="D821" s="21"/>
      <c r="E821" s="22"/>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c r="A822" s="21"/>
      <c r="B822" s="21"/>
      <c r="C822" s="21"/>
      <c r="D822" s="21"/>
      <c r="E822" s="22"/>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c r="A823" s="21"/>
      <c r="B823" s="21"/>
      <c r="C823" s="21"/>
      <c r="D823" s="21"/>
      <c r="E823" s="22"/>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c r="A824" s="21"/>
      <c r="B824" s="21"/>
      <c r="C824" s="21"/>
      <c r="D824" s="21"/>
      <c r="E824" s="22"/>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c r="A825" s="21"/>
      <c r="B825" s="21"/>
      <c r="C825" s="21"/>
      <c r="D825" s="21"/>
      <c r="E825" s="22"/>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c r="A826" s="21"/>
      <c r="B826" s="21"/>
      <c r="C826" s="21"/>
      <c r="D826" s="21"/>
      <c r="E826" s="22"/>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c r="A827" s="21"/>
      <c r="B827" s="21"/>
      <c r="C827" s="21"/>
      <c r="D827" s="21"/>
      <c r="E827" s="22"/>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c r="A828" s="21"/>
      <c r="B828" s="21"/>
      <c r="C828" s="21"/>
      <c r="D828" s="21"/>
      <c r="E828" s="22"/>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c r="A829" s="21"/>
      <c r="B829" s="21"/>
      <c r="C829" s="21"/>
      <c r="D829" s="21"/>
      <c r="E829" s="22"/>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c r="A830" s="21"/>
      <c r="B830" s="21"/>
      <c r="C830" s="21"/>
      <c r="D830" s="21"/>
      <c r="E830" s="22"/>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c r="A831" s="21"/>
      <c r="B831" s="21"/>
      <c r="C831" s="21"/>
      <c r="D831" s="21"/>
      <c r="E831" s="22"/>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c r="A832" s="21"/>
      <c r="B832" s="21"/>
      <c r="C832" s="21"/>
      <c r="D832" s="21"/>
      <c r="E832" s="22"/>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c r="A833" s="21"/>
      <c r="B833" s="21"/>
      <c r="C833" s="21"/>
      <c r="D833" s="21"/>
      <c r="E833" s="22"/>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c r="A834" s="21"/>
      <c r="B834" s="21"/>
      <c r="C834" s="21"/>
      <c r="D834" s="21"/>
      <c r="E834" s="22"/>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c r="A835" s="21"/>
      <c r="B835" s="21"/>
      <c r="C835" s="21"/>
      <c r="D835" s="21"/>
      <c r="E835" s="22"/>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c r="A836" s="21"/>
      <c r="B836" s="21"/>
      <c r="C836" s="21"/>
      <c r="D836" s="21"/>
      <c r="E836" s="22"/>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c r="A837" s="21"/>
      <c r="B837" s="21"/>
      <c r="C837" s="21"/>
      <c r="D837" s="21"/>
      <c r="E837" s="22"/>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c r="A838" s="21"/>
      <c r="B838" s="21"/>
      <c r="C838" s="21"/>
      <c r="D838" s="21"/>
      <c r="E838" s="22"/>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c r="A839" s="21"/>
      <c r="B839" s="21"/>
      <c r="C839" s="21"/>
      <c r="D839" s="21"/>
      <c r="E839" s="22"/>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c r="A840" s="21"/>
      <c r="B840" s="21"/>
      <c r="C840" s="21"/>
      <c r="D840" s="21"/>
      <c r="E840" s="22"/>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c r="A841" s="21"/>
      <c r="B841" s="21"/>
      <c r="C841" s="21"/>
      <c r="D841" s="21"/>
      <c r="E841" s="22"/>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c r="A842" s="21"/>
      <c r="B842" s="21"/>
      <c r="C842" s="21"/>
      <c r="D842" s="21"/>
      <c r="E842" s="22"/>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c r="A843" s="21"/>
      <c r="B843" s="21"/>
      <c r="C843" s="21"/>
      <c r="D843" s="21"/>
      <c r="E843" s="22"/>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c r="A844" s="21"/>
      <c r="B844" s="21"/>
      <c r="C844" s="21"/>
      <c r="D844" s="21"/>
      <c r="E844" s="22"/>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c r="A845" s="21"/>
      <c r="B845" s="21"/>
      <c r="C845" s="21"/>
      <c r="D845" s="21"/>
      <c r="E845" s="22"/>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c r="A846" s="21"/>
      <c r="B846" s="21"/>
      <c r="C846" s="21"/>
      <c r="D846" s="21"/>
      <c r="E846" s="22"/>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c r="A847" s="21"/>
      <c r="B847" s="21"/>
      <c r="C847" s="21"/>
      <c r="D847" s="21"/>
      <c r="E847" s="22"/>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c r="A848" s="21"/>
      <c r="B848" s="21"/>
      <c r="C848" s="21"/>
      <c r="D848" s="21"/>
      <c r="E848" s="22"/>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c r="A849" s="21"/>
      <c r="B849" s="21"/>
      <c r="C849" s="21"/>
      <c r="D849" s="21"/>
      <c r="E849" s="22"/>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c r="A850" s="21"/>
      <c r="B850" s="21"/>
      <c r="C850" s="21"/>
      <c r="D850" s="21"/>
      <c r="E850" s="22"/>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c r="A851" s="21"/>
      <c r="B851" s="21"/>
      <c r="C851" s="21"/>
      <c r="D851" s="21"/>
      <c r="E851" s="22"/>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c r="A852" s="21"/>
      <c r="B852" s="21"/>
      <c r="C852" s="21"/>
      <c r="D852" s="21"/>
      <c r="E852" s="22"/>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c r="A853" s="21"/>
      <c r="B853" s="21"/>
      <c r="C853" s="21"/>
      <c r="D853" s="21"/>
      <c r="E853" s="22"/>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c r="A854" s="21"/>
      <c r="B854" s="21"/>
      <c r="C854" s="21"/>
      <c r="D854" s="21"/>
      <c r="E854" s="22"/>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c r="A855" s="21"/>
      <c r="B855" s="21"/>
      <c r="C855" s="21"/>
      <c r="D855" s="21"/>
      <c r="E855" s="22"/>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c r="A856" s="21"/>
      <c r="B856" s="21"/>
      <c r="C856" s="21"/>
      <c r="D856" s="21"/>
      <c r="E856" s="22"/>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c r="A857" s="21"/>
      <c r="B857" s="21"/>
      <c r="C857" s="21"/>
      <c r="D857" s="21"/>
      <c r="E857" s="22"/>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c r="A858" s="21"/>
      <c r="B858" s="21"/>
      <c r="C858" s="21"/>
      <c r="D858" s="21"/>
      <c r="E858" s="22"/>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c r="A859" s="21"/>
      <c r="B859" s="21"/>
      <c r="C859" s="21"/>
      <c r="D859" s="21"/>
      <c r="E859" s="22"/>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c r="A860" s="21"/>
      <c r="B860" s="21"/>
      <c r="C860" s="21"/>
      <c r="D860" s="21"/>
      <c r="E860" s="22"/>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c r="A861" s="21"/>
      <c r="B861" s="21"/>
      <c r="C861" s="21"/>
      <c r="D861" s="21"/>
      <c r="E861" s="22"/>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c r="A862" s="21"/>
      <c r="B862" s="21"/>
      <c r="C862" s="21"/>
      <c r="D862" s="21"/>
      <c r="E862" s="22"/>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c r="A863" s="21"/>
      <c r="B863" s="21"/>
      <c r="C863" s="21"/>
      <c r="D863" s="21"/>
      <c r="E863" s="22"/>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c r="A864" s="21"/>
      <c r="B864" s="21"/>
      <c r="C864" s="21"/>
      <c r="D864" s="21"/>
      <c r="E864" s="22"/>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c r="A865" s="21"/>
      <c r="B865" s="21"/>
      <c r="C865" s="21"/>
      <c r="D865" s="21"/>
      <c r="E865" s="22"/>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c r="A866" s="21"/>
      <c r="B866" s="21"/>
      <c r="C866" s="21"/>
      <c r="D866" s="21"/>
      <c r="E866" s="22"/>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c r="A867" s="21"/>
      <c r="B867" s="21"/>
      <c r="C867" s="21"/>
      <c r="D867" s="21"/>
      <c r="E867" s="22"/>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c r="A868" s="21"/>
      <c r="B868" s="21"/>
      <c r="C868" s="21"/>
      <c r="D868" s="21"/>
      <c r="E868" s="22"/>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c r="A869" s="21"/>
      <c r="B869" s="21"/>
      <c r="C869" s="21"/>
      <c r="D869" s="21"/>
      <c r="E869" s="22"/>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c r="A870" s="21"/>
      <c r="B870" s="21"/>
      <c r="C870" s="21"/>
      <c r="D870" s="21"/>
      <c r="E870" s="22"/>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c r="A871" s="21"/>
      <c r="B871" s="21"/>
      <c r="C871" s="21"/>
      <c r="D871" s="21"/>
      <c r="E871" s="22"/>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c r="A872" s="21"/>
      <c r="B872" s="21"/>
      <c r="C872" s="21"/>
      <c r="D872" s="21"/>
      <c r="E872" s="22"/>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c r="A873" s="21"/>
      <c r="B873" s="21"/>
      <c r="C873" s="21"/>
      <c r="D873" s="21"/>
      <c r="E873" s="22"/>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c r="A874" s="21"/>
      <c r="B874" s="21"/>
      <c r="C874" s="21"/>
      <c r="D874" s="21"/>
      <c r="E874" s="22"/>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c r="A875" s="21"/>
      <c r="B875" s="21"/>
      <c r="C875" s="21"/>
      <c r="D875" s="21"/>
      <c r="E875" s="22"/>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c r="A876" s="21"/>
      <c r="B876" s="21"/>
      <c r="C876" s="21"/>
      <c r="D876" s="21"/>
      <c r="E876" s="22"/>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c r="A877" s="21"/>
      <c r="B877" s="21"/>
      <c r="C877" s="21"/>
      <c r="D877" s="21"/>
      <c r="E877" s="22"/>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c r="A878" s="21"/>
      <c r="B878" s="21"/>
      <c r="C878" s="21"/>
      <c r="D878" s="21"/>
      <c r="E878" s="22"/>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c r="A879" s="21"/>
      <c r="B879" s="21"/>
      <c r="C879" s="21"/>
      <c r="D879" s="21"/>
      <c r="E879" s="22"/>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c r="A880" s="21"/>
      <c r="B880" s="21"/>
      <c r="C880" s="21"/>
      <c r="D880" s="21"/>
      <c r="E880" s="22"/>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c r="A881" s="21"/>
      <c r="B881" s="21"/>
      <c r="C881" s="21"/>
      <c r="D881" s="21"/>
      <c r="E881" s="22"/>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c r="A882" s="21"/>
      <c r="B882" s="21"/>
      <c r="C882" s="21"/>
      <c r="D882" s="21"/>
      <c r="E882" s="22"/>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c r="A883" s="21"/>
      <c r="B883" s="21"/>
      <c r="C883" s="21"/>
      <c r="D883" s="21"/>
      <c r="E883" s="22"/>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c r="A884" s="21"/>
      <c r="B884" s="21"/>
      <c r="C884" s="21"/>
      <c r="D884" s="21"/>
      <c r="E884" s="22"/>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c r="A885" s="21"/>
      <c r="B885" s="21"/>
      <c r="C885" s="21"/>
      <c r="D885" s="21"/>
      <c r="E885" s="22"/>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c r="A886" s="21"/>
      <c r="B886" s="21"/>
      <c r="C886" s="21"/>
      <c r="D886" s="21"/>
      <c r="E886" s="22"/>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c r="A887" s="21"/>
      <c r="B887" s="21"/>
      <c r="C887" s="21"/>
      <c r="D887" s="21"/>
      <c r="E887" s="22"/>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c r="A888" s="21"/>
      <c r="B888" s="21"/>
      <c r="C888" s="21"/>
      <c r="D888" s="21"/>
      <c r="E888" s="22"/>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c r="A889" s="21"/>
      <c r="B889" s="21"/>
      <c r="C889" s="21"/>
      <c r="D889" s="21"/>
      <c r="E889" s="22"/>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c r="A890" s="21"/>
      <c r="B890" s="21"/>
      <c r="C890" s="21"/>
      <c r="D890" s="21"/>
      <c r="E890" s="22"/>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c r="A891" s="21"/>
      <c r="B891" s="21"/>
      <c r="C891" s="21"/>
      <c r="D891" s="21"/>
      <c r="E891" s="22"/>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c r="A892" s="21"/>
      <c r="B892" s="21"/>
      <c r="C892" s="21"/>
      <c r="D892" s="21"/>
      <c r="E892" s="22"/>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c r="A893" s="21"/>
      <c r="B893" s="21"/>
      <c r="C893" s="21"/>
      <c r="D893" s="21"/>
      <c r="E893" s="22"/>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c r="A894" s="21"/>
      <c r="B894" s="21"/>
      <c r="C894" s="21"/>
      <c r="D894" s="21"/>
      <c r="E894" s="22"/>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c r="A895" s="21"/>
      <c r="B895" s="21"/>
      <c r="C895" s="21"/>
      <c r="D895" s="21"/>
      <c r="E895" s="22"/>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c r="A896" s="21"/>
      <c r="B896" s="21"/>
      <c r="C896" s="21"/>
      <c r="D896" s="21"/>
      <c r="E896" s="22"/>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c r="A897" s="21"/>
      <c r="B897" s="21"/>
      <c r="C897" s="21"/>
      <c r="D897" s="21"/>
      <c r="E897" s="22"/>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c r="A898" s="21"/>
      <c r="B898" s="21"/>
      <c r="C898" s="21"/>
      <c r="D898" s="21"/>
      <c r="E898" s="22"/>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c r="A899" s="21"/>
      <c r="B899" s="21"/>
      <c r="C899" s="21"/>
      <c r="D899" s="21"/>
      <c r="E899" s="22"/>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c r="A900" s="21"/>
      <c r="B900" s="21"/>
      <c r="C900" s="21"/>
      <c r="D900" s="21"/>
      <c r="E900" s="22"/>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c r="A901" s="21"/>
      <c r="B901" s="21"/>
      <c r="C901" s="21"/>
      <c r="D901" s="21"/>
      <c r="E901" s="22"/>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c r="A902" s="21"/>
      <c r="B902" s="21"/>
      <c r="C902" s="21"/>
      <c r="D902" s="21"/>
      <c r="E902" s="22"/>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c r="A903" s="21"/>
      <c r="B903" s="21"/>
      <c r="C903" s="21"/>
      <c r="D903" s="21"/>
      <c r="E903" s="22"/>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c r="A904" s="21"/>
      <c r="B904" s="21"/>
      <c r="C904" s="21"/>
      <c r="D904" s="21"/>
      <c r="E904" s="22"/>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c r="A905" s="21"/>
      <c r="B905" s="21"/>
      <c r="C905" s="21"/>
      <c r="D905" s="21"/>
      <c r="E905" s="22"/>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c r="A906" s="21"/>
      <c r="B906" s="21"/>
      <c r="C906" s="21"/>
      <c r="D906" s="21"/>
      <c r="E906" s="22"/>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c r="A907" s="21"/>
      <c r="B907" s="21"/>
      <c r="C907" s="21"/>
      <c r="D907" s="21"/>
      <c r="E907" s="22"/>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c r="A908" s="21"/>
      <c r="B908" s="21"/>
      <c r="C908" s="21"/>
      <c r="D908" s="21"/>
      <c r="E908" s="22"/>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c r="A909" s="21"/>
      <c r="B909" s="21"/>
      <c r="C909" s="21"/>
      <c r="D909" s="21"/>
      <c r="E909" s="22"/>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c r="A910" s="21"/>
      <c r="B910" s="21"/>
      <c r="C910" s="21"/>
      <c r="D910" s="21"/>
      <c r="E910" s="22"/>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c r="A911" s="21"/>
      <c r="B911" s="21"/>
      <c r="C911" s="21"/>
      <c r="D911" s="21"/>
      <c r="E911" s="22"/>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c r="A912" s="21"/>
      <c r="B912" s="21"/>
      <c r="C912" s="21"/>
      <c r="D912" s="21"/>
      <c r="E912" s="22"/>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c r="A913" s="21"/>
      <c r="B913" s="21"/>
      <c r="C913" s="21"/>
      <c r="D913" s="21"/>
      <c r="E913" s="22"/>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c r="A914" s="21"/>
      <c r="B914" s="21"/>
      <c r="C914" s="21"/>
      <c r="D914" s="21"/>
      <c r="E914" s="22"/>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c r="A915" s="21"/>
      <c r="B915" s="21"/>
      <c r="C915" s="21"/>
      <c r="D915" s="21"/>
      <c r="E915" s="22"/>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c r="A916" s="21"/>
      <c r="B916" s="21"/>
      <c r="C916" s="21"/>
      <c r="D916" s="21"/>
      <c r="E916" s="22"/>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c r="A917" s="21"/>
      <c r="B917" s="21"/>
      <c r="C917" s="21"/>
      <c r="D917" s="21"/>
      <c r="E917" s="22"/>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c r="A918" s="21"/>
      <c r="B918" s="21"/>
      <c r="C918" s="21"/>
      <c r="D918" s="21"/>
      <c r="E918" s="22"/>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c r="A919" s="21"/>
      <c r="B919" s="21"/>
      <c r="C919" s="21"/>
      <c r="D919" s="21"/>
      <c r="E919" s="22"/>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c r="A920" s="21"/>
      <c r="B920" s="21"/>
      <c r="C920" s="21"/>
      <c r="D920" s="21"/>
      <c r="E920" s="22"/>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c r="A921" s="21"/>
      <c r="B921" s="21"/>
      <c r="C921" s="21"/>
      <c r="D921" s="21"/>
      <c r="E921" s="22"/>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c r="A922" s="21"/>
      <c r="B922" s="21"/>
      <c r="C922" s="21"/>
      <c r="D922" s="21"/>
      <c r="E922" s="22"/>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c r="A923" s="21"/>
      <c r="B923" s="21"/>
      <c r="C923" s="21"/>
      <c r="D923" s="21"/>
      <c r="E923" s="22"/>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c r="A924" s="21"/>
      <c r="B924" s="21"/>
      <c r="C924" s="21"/>
      <c r="D924" s="21"/>
      <c r="E924" s="22"/>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c r="A925" s="21"/>
      <c r="B925" s="21"/>
      <c r="C925" s="21"/>
      <c r="D925" s="21"/>
      <c r="E925" s="22"/>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c r="A926" s="21"/>
      <c r="B926" s="21"/>
      <c r="C926" s="21"/>
      <c r="D926" s="21"/>
      <c r="E926" s="22"/>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c r="A927" s="21"/>
      <c r="B927" s="21"/>
      <c r="C927" s="21"/>
      <c r="D927" s="21"/>
      <c r="E927" s="22"/>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c r="A928" s="21"/>
      <c r="B928" s="21"/>
      <c r="C928" s="21"/>
      <c r="D928" s="21"/>
      <c r="E928" s="22"/>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c r="A929" s="21"/>
      <c r="B929" s="21"/>
      <c r="C929" s="21"/>
      <c r="D929" s="21"/>
      <c r="E929" s="22"/>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c r="A930" s="21"/>
      <c r="B930" s="21"/>
      <c r="C930" s="21"/>
      <c r="D930" s="21"/>
      <c r="E930" s="22"/>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c r="A931" s="21"/>
      <c r="B931" s="21"/>
      <c r="C931" s="21"/>
      <c r="D931" s="21"/>
      <c r="E931" s="22"/>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c r="A932" s="21"/>
      <c r="B932" s="21"/>
      <c r="C932" s="21"/>
      <c r="D932" s="21"/>
      <c r="E932" s="22"/>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c r="A933" s="21"/>
      <c r="B933" s="21"/>
      <c r="C933" s="21"/>
      <c r="D933" s="21"/>
      <c r="E933" s="22"/>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c r="A934" s="21"/>
      <c r="B934" s="21"/>
      <c r="C934" s="21"/>
      <c r="D934" s="21"/>
      <c r="E934" s="22"/>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c r="A935" s="21"/>
      <c r="B935" s="21"/>
      <c r="C935" s="21"/>
      <c r="D935" s="21"/>
      <c r="E935" s="22"/>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c r="A936" s="21"/>
      <c r="B936" s="21"/>
      <c r="C936" s="21"/>
      <c r="D936" s="21"/>
      <c r="E936" s="22"/>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c r="A937" s="21"/>
      <c r="B937" s="21"/>
      <c r="C937" s="21"/>
      <c r="D937" s="21"/>
      <c r="E937" s="22"/>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c r="A938" s="21"/>
      <c r="B938" s="21"/>
      <c r="C938" s="21"/>
      <c r="D938" s="21"/>
      <c r="E938" s="22"/>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c r="A939" s="21"/>
      <c r="B939" s="21"/>
      <c r="C939" s="21"/>
      <c r="D939" s="21"/>
      <c r="E939" s="22"/>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c r="A940" s="21"/>
      <c r="B940" s="21"/>
      <c r="C940" s="21"/>
      <c r="D940" s="21"/>
      <c r="E940" s="22"/>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c r="A941" s="21"/>
      <c r="B941" s="21"/>
      <c r="C941" s="21"/>
      <c r="D941" s="21"/>
      <c r="E941" s="22"/>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c r="A942" s="21"/>
      <c r="B942" s="21"/>
      <c r="C942" s="21"/>
      <c r="D942" s="21"/>
      <c r="E942" s="22"/>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c r="A943" s="21"/>
      <c r="B943" s="21"/>
      <c r="C943" s="21"/>
      <c r="D943" s="21"/>
      <c r="E943" s="22"/>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c r="A944" s="21"/>
      <c r="B944" s="21"/>
      <c r="C944" s="21"/>
      <c r="D944" s="21"/>
      <c r="E944" s="22"/>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c r="A945" s="21"/>
      <c r="B945" s="21"/>
      <c r="C945" s="21"/>
      <c r="D945" s="21"/>
      <c r="E945" s="22"/>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c r="A946" s="21"/>
      <c r="B946" s="21"/>
      <c r="C946" s="21"/>
      <c r="D946" s="21"/>
      <c r="E946" s="22"/>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c r="A947" s="21"/>
      <c r="B947" s="21"/>
      <c r="C947" s="21"/>
      <c r="D947" s="21"/>
      <c r="E947" s="22"/>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c r="A948" s="21"/>
      <c r="B948" s="21"/>
      <c r="C948" s="21"/>
      <c r="D948" s="21"/>
      <c r="E948" s="22"/>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c r="A949" s="21"/>
      <c r="B949" s="21"/>
      <c r="C949" s="21"/>
      <c r="D949" s="21"/>
      <c r="E949" s="22"/>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c r="A950" s="21"/>
      <c r="B950" s="21"/>
      <c r="C950" s="21"/>
      <c r="D950" s="21"/>
      <c r="E950" s="22"/>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c r="A951" s="21"/>
      <c r="B951" s="21"/>
      <c r="C951" s="21"/>
      <c r="D951" s="21"/>
      <c r="E951" s="22"/>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c r="A952" s="21"/>
      <c r="B952" s="21"/>
      <c r="C952" s="21"/>
      <c r="D952" s="21"/>
      <c r="E952" s="22"/>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c r="A953" s="21"/>
      <c r="B953" s="21"/>
      <c r="C953" s="21"/>
      <c r="D953" s="21"/>
      <c r="E953" s="22"/>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c r="A954" s="21"/>
      <c r="B954" s="21"/>
      <c r="C954" s="21"/>
      <c r="D954" s="21"/>
      <c r="E954" s="22"/>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c r="A955" s="21"/>
      <c r="B955" s="21"/>
      <c r="C955" s="21"/>
      <c r="D955" s="21"/>
      <c r="E955" s="22"/>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c r="A956" s="21"/>
      <c r="B956" s="21"/>
      <c r="C956" s="21"/>
      <c r="D956" s="21"/>
      <c r="E956" s="22"/>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c r="A957" s="21"/>
      <c r="B957" s="21"/>
      <c r="C957" s="21"/>
      <c r="D957" s="21"/>
      <c r="E957" s="22"/>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c r="A958" s="21"/>
      <c r="B958" s="21"/>
      <c r="C958" s="21"/>
      <c r="D958" s="21"/>
      <c r="E958" s="22"/>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c r="A959" s="21"/>
      <c r="B959" s="21"/>
      <c r="C959" s="21"/>
      <c r="D959" s="21"/>
      <c r="E959" s="22"/>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c r="A960" s="21"/>
      <c r="B960" s="21"/>
      <c r="C960" s="21"/>
      <c r="D960" s="21"/>
      <c r="E960" s="22"/>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c r="A961" s="21"/>
      <c r="B961" s="21"/>
      <c r="C961" s="21"/>
      <c r="D961" s="21"/>
      <c r="E961" s="22"/>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c r="A962" s="21"/>
      <c r="B962" s="21"/>
      <c r="C962" s="21"/>
      <c r="D962" s="21"/>
      <c r="E962" s="22"/>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c r="A963" s="21"/>
      <c r="B963" s="21"/>
      <c r="C963" s="21"/>
      <c r="D963" s="21"/>
      <c r="E963" s="22"/>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c r="A964" s="21"/>
      <c r="B964" s="21"/>
      <c r="C964" s="21"/>
      <c r="D964" s="21"/>
      <c r="E964" s="22"/>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c r="A965" s="21"/>
      <c r="B965" s="21"/>
      <c r="C965" s="21"/>
      <c r="D965" s="21"/>
      <c r="E965" s="22"/>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c r="A966" s="21"/>
      <c r="B966" s="21"/>
      <c r="C966" s="21"/>
      <c r="D966" s="21"/>
      <c r="E966" s="22"/>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c r="A967" s="21"/>
      <c r="B967" s="21"/>
      <c r="C967" s="21"/>
      <c r="D967" s="21"/>
      <c r="E967" s="22"/>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c r="A968" s="21"/>
      <c r="B968" s="21"/>
      <c r="C968" s="21"/>
      <c r="D968" s="21"/>
      <c r="E968" s="22"/>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c r="A969" s="21"/>
      <c r="B969" s="21"/>
      <c r="C969" s="21"/>
      <c r="D969" s="21"/>
      <c r="E969" s="22"/>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c r="A970" s="21"/>
      <c r="B970" s="21"/>
      <c r="C970" s="21"/>
      <c r="D970" s="21"/>
      <c r="E970" s="22"/>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c r="A971" s="21"/>
      <c r="B971" s="21"/>
      <c r="C971" s="21"/>
      <c r="D971" s="21"/>
      <c r="E971" s="22"/>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c r="A972" s="21"/>
      <c r="B972" s="21"/>
      <c r="C972" s="21"/>
      <c r="D972" s="21"/>
      <c r="E972" s="22"/>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c r="A973" s="21"/>
      <c r="B973" s="21"/>
      <c r="C973" s="21"/>
      <c r="D973" s="21"/>
      <c r="E973" s="22"/>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c r="A974" s="21"/>
      <c r="B974" s="21"/>
      <c r="C974" s="21"/>
      <c r="D974" s="21"/>
      <c r="E974" s="22"/>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c r="A975" s="21"/>
      <c r="B975" s="21"/>
      <c r="C975" s="21"/>
      <c r="D975" s="21"/>
      <c r="E975" s="22"/>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c r="A976" s="21"/>
      <c r="B976" s="21"/>
      <c r="C976" s="21"/>
      <c r="D976" s="21"/>
      <c r="E976" s="22"/>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c r="A977" s="21"/>
      <c r="B977" s="21"/>
      <c r="C977" s="21"/>
      <c r="D977" s="21"/>
      <c r="E977" s="22"/>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c r="A978" s="21"/>
      <c r="B978" s="21"/>
      <c r="C978" s="21"/>
      <c r="D978" s="21"/>
      <c r="E978" s="22"/>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c r="A979" s="21"/>
      <c r="B979" s="21"/>
      <c r="C979" s="21"/>
      <c r="D979" s="21"/>
      <c r="E979" s="22"/>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c r="A980" s="21"/>
      <c r="B980" s="21"/>
      <c r="C980" s="21"/>
      <c r="D980" s="21"/>
      <c r="E980" s="22"/>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c r="A981" s="21"/>
      <c r="B981" s="21"/>
      <c r="C981" s="21"/>
      <c r="D981" s="21"/>
      <c r="E981" s="22"/>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c r="A982" s="21"/>
      <c r="B982" s="21"/>
      <c r="C982" s="21"/>
      <c r="D982" s="21"/>
      <c r="E982" s="22"/>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c r="A983" s="21"/>
      <c r="B983" s="21"/>
      <c r="C983" s="21"/>
      <c r="D983" s="21"/>
      <c r="E983" s="22"/>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c r="A984" s="21"/>
      <c r="B984" s="21"/>
      <c r="C984" s="21"/>
      <c r="D984" s="21"/>
      <c r="E984" s="22"/>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c r="A985" s="21"/>
      <c r="B985" s="21"/>
      <c r="C985" s="21"/>
      <c r="D985" s="21"/>
      <c r="E985" s="22"/>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c r="A986" s="21"/>
      <c r="B986" s="21"/>
      <c r="C986" s="21"/>
      <c r="D986" s="21"/>
      <c r="E986" s="22"/>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c r="A987" s="21"/>
      <c r="B987" s="21"/>
      <c r="C987" s="21"/>
      <c r="D987" s="21"/>
      <c r="E987" s="22"/>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c r="A988" s="21"/>
      <c r="B988" s="21"/>
      <c r="C988" s="21"/>
      <c r="D988" s="21"/>
      <c r="E988" s="22"/>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c r="A989" s="21"/>
      <c r="B989" s="21"/>
      <c r="C989" s="21"/>
      <c r="D989" s="21"/>
      <c r="E989" s="22"/>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c r="A990" s="21"/>
      <c r="B990" s="21"/>
      <c r="C990" s="21"/>
      <c r="D990" s="21"/>
      <c r="E990" s="22"/>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c r="A991" s="21"/>
      <c r="B991" s="21"/>
      <c r="C991" s="21"/>
      <c r="D991" s="21"/>
      <c r="E991" s="22"/>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c r="A992" s="21"/>
      <c r="B992" s="21"/>
      <c r="C992" s="21"/>
      <c r="D992" s="21"/>
      <c r="E992" s="22"/>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c r="A993" s="21"/>
      <c r="B993" s="21"/>
      <c r="C993" s="21"/>
      <c r="D993" s="21"/>
      <c r="E993" s="22"/>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c r="A994" s="21"/>
      <c r="B994" s="21"/>
      <c r="C994" s="21"/>
      <c r="D994" s="21"/>
      <c r="E994" s="22"/>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c r="A995" s="21"/>
      <c r="B995" s="21"/>
      <c r="C995" s="21"/>
      <c r="D995" s="21"/>
      <c r="E995" s="22"/>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c r="A996" s="21"/>
      <c r="B996" s="21"/>
      <c r="C996" s="21"/>
      <c r="D996" s="21"/>
      <c r="E996" s="22"/>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c r="A997" s="21"/>
      <c r="B997" s="21"/>
      <c r="C997" s="21"/>
      <c r="D997" s="21"/>
      <c r="E997" s="22"/>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c r="A998" s="21"/>
      <c r="B998" s="21"/>
      <c r="C998" s="21"/>
      <c r="D998" s="21"/>
      <c r="E998" s="22"/>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c r="A999" s="21"/>
      <c r="B999" s="21"/>
      <c r="C999" s="21"/>
      <c r="D999" s="21"/>
      <c r="E999" s="22"/>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c r="A1000" s="21"/>
      <c r="B1000" s="21"/>
      <c r="C1000" s="21"/>
      <c r="D1000" s="21"/>
      <c r="E1000" s="22"/>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dataValidations count="1">
    <dataValidation type="date" operator="greaterThanOrEqual" allowBlank="1" showErrorMessage="1" sqref="C10:C19" xr:uid="{00000000-0002-0000-0400-000000000000}">
      <formula1>1</formula1>
    </dataValidation>
  </dataValidation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000"/>
  <sheetViews>
    <sheetView topLeftCell="I1" workbookViewId="0">
      <selection activeCell="A22" sqref="A22"/>
    </sheetView>
  </sheetViews>
  <sheetFormatPr baseColWidth="10" defaultColWidth="14.3984375" defaultRowHeight="15" customHeight="1"/>
  <cols>
    <col min="1" max="1" width="33.19921875" bestFit="1" customWidth="1"/>
    <col min="2" max="2" width="42" bestFit="1" customWidth="1"/>
    <col min="3" max="3" width="20" bestFit="1" customWidth="1"/>
    <col min="4" max="4" width="24" customWidth="1"/>
    <col min="5" max="8" width="16.19921875" customWidth="1"/>
    <col min="9" max="9" width="57.3984375" customWidth="1"/>
    <col min="10" max="10" width="15.59765625" customWidth="1"/>
    <col min="11" max="11" width="23.59765625" hidden="1" customWidth="1"/>
    <col min="12" max="12" width="11.3984375" customWidth="1"/>
    <col min="13" max="28" width="9.19921875" customWidth="1"/>
  </cols>
  <sheetData>
    <row r="1" spans="1:28" ht="12.75" customHeight="1">
      <c r="A1" s="25"/>
      <c r="B1" s="25"/>
      <c r="C1" s="25"/>
      <c r="D1" s="25"/>
      <c r="E1" s="25"/>
      <c r="F1" s="25"/>
      <c r="G1" s="25"/>
      <c r="H1" s="25"/>
      <c r="I1" s="39"/>
      <c r="J1" s="25"/>
      <c r="K1" s="25"/>
      <c r="L1" s="25"/>
      <c r="M1" s="25"/>
      <c r="N1" s="25"/>
      <c r="O1" s="25"/>
      <c r="P1" s="25"/>
      <c r="Q1" s="25"/>
      <c r="R1" s="25"/>
      <c r="S1" s="25"/>
      <c r="T1" s="25"/>
      <c r="U1" s="25"/>
      <c r="V1" s="25"/>
      <c r="W1" s="25"/>
      <c r="X1" s="25"/>
      <c r="Y1" s="25"/>
      <c r="Z1" s="25"/>
      <c r="AA1" s="25"/>
      <c r="AB1" s="25"/>
    </row>
    <row r="2" spans="1:28" ht="12.75" customHeight="1">
      <c r="A2" s="40" t="s">
        <v>132</v>
      </c>
      <c r="B2" s="40"/>
      <c r="C2" s="40"/>
      <c r="D2" s="40"/>
      <c r="E2" s="40"/>
      <c r="F2" s="40"/>
      <c r="G2" s="40"/>
      <c r="H2" s="40"/>
      <c r="I2" s="40"/>
      <c r="J2" s="40"/>
      <c r="K2" s="25"/>
      <c r="L2" s="25"/>
      <c r="M2" s="25"/>
      <c r="N2" s="25"/>
      <c r="O2" s="25"/>
      <c r="P2" s="25"/>
      <c r="Q2" s="25"/>
      <c r="R2" s="25"/>
      <c r="S2" s="25"/>
      <c r="T2" s="25"/>
      <c r="U2" s="25"/>
      <c r="V2" s="25"/>
      <c r="W2" s="25"/>
      <c r="X2" s="25"/>
      <c r="Y2" s="25"/>
      <c r="Z2" s="25"/>
      <c r="AA2" s="25"/>
      <c r="AB2" s="25"/>
    </row>
    <row r="3" spans="1:28" ht="12.75" customHeight="1">
      <c r="A3" s="41"/>
      <c r="B3" s="41"/>
      <c r="C3" s="41"/>
      <c r="D3" s="41"/>
      <c r="E3" s="41"/>
      <c r="F3" s="41"/>
      <c r="G3" s="41"/>
      <c r="H3" s="41"/>
      <c r="I3" s="42"/>
      <c r="J3" s="41"/>
      <c r="K3" s="25"/>
      <c r="L3" s="25"/>
      <c r="M3" s="25"/>
      <c r="N3" s="25"/>
      <c r="O3" s="25"/>
      <c r="P3" s="25"/>
      <c r="Q3" s="25"/>
      <c r="R3" s="25"/>
      <c r="S3" s="25"/>
      <c r="T3" s="25"/>
      <c r="U3" s="25"/>
      <c r="V3" s="25"/>
      <c r="W3" s="25"/>
      <c r="X3" s="25"/>
      <c r="Y3" s="25"/>
      <c r="Z3" s="25"/>
      <c r="AA3" s="25"/>
      <c r="AB3" s="25"/>
    </row>
    <row r="4" spans="1:28" ht="12.75" customHeight="1">
      <c r="A4" s="43" t="s">
        <v>133</v>
      </c>
      <c r="B4" s="44" t="s">
        <v>134</v>
      </c>
      <c r="C4" s="44" t="s">
        <v>135</v>
      </c>
      <c r="D4" s="44" t="s">
        <v>136</v>
      </c>
      <c r="E4" s="44" t="s">
        <v>137</v>
      </c>
      <c r="F4" s="44" t="s">
        <v>138</v>
      </c>
      <c r="G4" s="44" t="s">
        <v>139</v>
      </c>
      <c r="H4" s="44" t="s">
        <v>140</v>
      </c>
      <c r="I4" s="45" t="s">
        <v>141</v>
      </c>
      <c r="J4" s="43" t="s">
        <v>142</v>
      </c>
      <c r="K4" s="46"/>
      <c r="L4" s="46"/>
      <c r="M4" s="46"/>
      <c r="N4" s="46"/>
      <c r="O4" s="46"/>
      <c r="P4" s="46"/>
      <c r="Q4" s="46"/>
      <c r="R4" s="46"/>
      <c r="S4" s="46"/>
      <c r="T4" s="46"/>
      <c r="U4" s="46"/>
      <c r="V4" s="46"/>
      <c r="W4" s="46"/>
      <c r="X4" s="46"/>
      <c r="Y4" s="46"/>
      <c r="Z4" s="46"/>
      <c r="AA4" s="46"/>
      <c r="AB4" s="46"/>
    </row>
    <row r="5" spans="1:28" ht="18" customHeight="1">
      <c r="A5" s="47" t="s">
        <v>11</v>
      </c>
      <c r="B5" s="48" t="s">
        <v>143</v>
      </c>
      <c r="C5" s="48" t="s">
        <v>144</v>
      </c>
      <c r="D5" s="48" t="s">
        <v>145</v>
      </c>
      <c r="E5" s="48"/>
      <c r="F5" s="48"/>
      <c r="G5" s="48"/>
      <c r="H5" s="48"/>
      <c r="I5" s="49" t="s">
        <v>146</v>
      </c>
      <c r="J5" s="50" t="s">
        <v>147</v>
      </c>
      <c r="K5" s="25" t="str">
        <f t="shared" ref="K5:K43" si="0">IF(ISBLANK(A5),"",IF(B5&lt;&gt;"*",IF(ISBLANK(B5),"^"&amp;A5,B5),"~"&amp;A5))&amp;IF(ISBLANK(C5),"",IF(D5&lt;&gt;"*",IF(ISBLANK(D5),"^"&amp;C5,D5),"~"&amp;C5))&amp;IF(ISBLANK(E5),"",IF(F5&lt;&gt;"*",IF(ISBLANK(F5),"^&amp;E5",F5),"~"&amp;E5))&amp;IF(ISBLANK(G5),"",IF(H5&lt;&gt;"*",IF(ISBLANK(H5),"^"&amp;G5,H5),"~"&amp;G5))</f>
        <v>Vehicle Distance (e.g. Road Transport)Bus - CNG</v>
      </c>
      <c r="L5" s="25"/>
      <c r="M5" s="25"/>
      <c r="N5" s="25"/>
      <c r="O5" s="25"/>
      <c r="P5" s="25"/>
      <c r="Q5" s="25"/>
      <c r="R5" s="25"/>
      <c r="S5" s="25"/>
      <c r="T5" s="25"/>
      <c r="U5" s="25"/>
      <c r="V5" s="25"/>
      <c r="W5" s="50"/>
      <c r="X5" s="25"/>
      <c r="Y5" s="25"/>
      <c r="Z5" s="25"/>
      <c r="AA5" s="25"/>
      <c r="AB5" s="48"/>
    </row>
    <row r="6" spans="1:28" ht="18" customHeight="1">
      <c r="A6" s="51" t="s">
        <v>11</v>
      </c>
      <c r="B6" s="52" t="s">
        <v>143</v>
      </c>
      <c r="C6" s="52" t="s">
        <v>144</v>
      </c>
      <c r="D6" s="52" t="s">
        <v>148</v>
      </c>
      <c r="E6" s="52"/>
      <c r="F6" s="52"/>
      <c r="G6" s="52"/>
      <c r="H6" s="52"/>
      <c r="I6" s="49" t="s">
        <v>146</v>
      </c>
      <c r="J6" s="53" t="s">
        <v>147</v>
      </c>
      <c r="K6" s="54" t="str">
        <f t="shared" si="0"/>
        <v>Vehicle Distance (e.g. Road Transport)Light Goods Vehicle - CNG</v>
      </c>
      <c r="L6" s="54"/>
      <c r="M6" s="54"/>
      <c r="N6" s="54"/>
      <c r="O6" s="54"/>
      <c r="P6" s="54"/>
      <c r="Q6" s="54"/>
      <c r="R6" s="54"/>
      <c r="S6" s="54"/>
      <c r="T6" s="54"/>
      <c r="U6" s="54"/>
      <c r="V6" s="54"/>
      <c r="W6" s="53"/>
      <c r="X6" s="54"/>
      <c r="Y6" s="54"/>
      <c r="Z6" s="54"/>
      <c r="AA6" s="54"/>
      <c r="AB6" s="52"/>
    </row>
    <row r="7" spans="1:28" ht="18" customHeight="1">
      <c r="A7" s="51" t="s">
        <v>11</v>
      </c>
      <c r="B7" s="55" t="s">
        <v>143</v>
      </c>
      <c r="C7" s="55" t="s">
        <v>144</v>
      </c>
      <c r="D7" s="55" t="s">
        <v>149</v>
      </c>
      <c r="E7" s="55"/>
      <c r="F7" s="55"/>
      <c r="G7" s="55"/>
      <c r="H7" s="55"/>
      <c r="I7" s="49" t="s">
        <v>146</v>
      </c>
      <c r="J7" s="56" t="s">
        <v>147</v>
      </c>
      <c r="K7" s="57" t="str">
        <f t="shared" si="0"/>
        <v>Vehicle Distance (e.g. Road Transport)Heavy Duty Vehicle - Rigid - CNG</v>
      </c>
      <c r="L7" s="57"/>
      <c r="M7" s="57"/>
      <c r="N7" s="57"/>
      <c r="O7" s="57"/>
      <c r="P7" s="57"/>
      <c r="Q7" s="57"/>
      <c r="R7" s="57"/>
      <c r="S7" s="57"/>
      <c r="T7" s="57"/>
      <c r="U7" s="57"/>
      <c r="V7" s="57"/>
      <c r="W7" s="56"/>
      <c r="X7" s="57"/>
      <c r="Y7" s="57"/>
      <c r="Z7" s="57"/>
      <c r="AA7" s="57"/>
      <c r="AB7" s="55"/>
    </row>
    <row r="8" spans="1:28" ht="18" customHeight="1">
      <c r="A8" s="51" t="s">
        <v>11</v>
      </c>
      <c r="B8" s="48" t="s">
        <v>143</v>
      </c>
      <c r="C8" s="48" t="s">
        <v>144</v>
      </c>
      <c r="D8" s="48" t="s">
        <v>150</v>
      </c>
      <c r="E8" s="48"/>
      <c r="F8" s="48"/>
      <c r="G8" s="48"/>
      <c r="H8" s="48"/>
      <c r="I8" s="49" t="s">
        <v>146</v>
      </c>
      <c r="J8" s="50" t="s">
        <v>147</v>
      </c>
      <c r="K8" s="25" t="str">
        <f t="shared" si="0"/>
        <v>Vehicle Distance (e.g. Road Transport)Heavy Duty Vehicle - Articulated - CNG</v>
      </c>
      <c r="L8" s="25"/>
      <c r="M8" s="25"/>
      <c r="N8" s="25"/>
      <c r="O8" s="25"/>
      <c r="P8" s="25"/>
      <c r="Q8" s="25"/>
      <c r="R8" s="25"/>
      <c r="S8" s="25"/>
      <c r="T8" s="25"/>
      <c r="U8" s="25"/>
      <c r="V8" s="25"/>
      <c r="W8" s="50"/>
      <c r="X8" s="25"/>
      <c r="Y8" s="25"/>
      <c r="Z8" s="25"/>
      <c r="AA8" s="25"/>
      <c r="AB8" s="48"/>
    </row>
    <row r="9" spans="1:28" ht="18" customHeight="1">
      <c r="A9" s="51" t="s">
        <v>11</v>
      </c>
      <c r="B9" s="58" t="s">
        <v>143</v>
      </c>
      <c r="C9" s="58" t="s">
        <v>144</v>
      </c>
      <c r="D9" s="58" t="s">
        <v>151</v>
      </c>
      <c r="E9" s="58"/>
      <c r="F9" s="58"/>
      <c r="G9" s="58"/>
      <c r="H9" s="58"/>
      <c r="I9" s="49" t="s">
        <v>152</v>
      </c>
      <c r="J9" s="59" t="s">
        <v>147</v>
      </c>
      <c r="K9" s="60" t="str">
        <f t="shared" si="0"/>
        <v>Vehicle Distance (e.g. Road Transport)Passenger Car - Fuel Unknown</v>
      </c>
      <c r="L9" s="60"/>
      <c r="M9" s="60"/>
      <c r="N9" s="60"/>
      <c r="O9" s="60"/>
      <c r="P9" s="60"/>
      <c r="Q9" s="60"/>
      <c r="R9" s="60"/>
      <c r="S9" s="60"/>
      <c r="T9" s="60"/>
      <c r="U9" s="60"/>
      <c r="V9" s="60"/>
      <c r="W9" s="59"/>
      <c r="X9" s="60"/>
      <c r="Y9" s="60"/>
      <c r="Z9" s="60"/>
      <c r="AA9" s="60"/>
      <c r="AB9" s="58"/>
    </row>
    <row r="10" spans="1:28" ht="18" customHeight="1">
      <c r="A10" s="51" t="s">
        <v>11</v>
      </c>
      <c r="B10" s="58" t="s">
        <v>143</v>
      </c>
      <c r="C10" s="58" t="s">
        <v>144</v>
      </c>
      <c r="D10" s="58" t="s">
        <v>153</v>
      </c>
      <c r="E10" s="58"/>
      <c r="F10" s="58"/>
      <c r="G10" s="58"/>
      <c r="H10" s="58"/>
      <c r="I10" s="49" t="s">
        <v>152</v>
      </c>
      <c r="J10" s="59" t="s">
        <v>147</v>
      </c>
      <c r="K10" s="60" t="str">
        <f t="shared" si="0"/>
        <v>Vehicle Distance (e.g. Road Transport)Light Goods Vehicle - Fuel Unknown</v>
      </c>
      <c r="L10" s="60"/>
      <c r="M10" s="60"/>
      <c r="N10" s="60"/>
      <c r="O10" s="60"/>
      <c r="P10" s="60"/>
      <c r="Q10" s="60"/>
      <c r="R10" s="60"/>
      <c r="S10" s="60"/>
      <c r="T10" s="60"/>
      <c r="U10" s="60"/>
      <c r="V10" s="60"/>
      <c r="W10" s="59"/>
      <c r="X10" s="60"/>
      <c r="Y10" s="60"/>
      <c r="Z10" s="60"/>
      <c r="AA10" s="60"/>
      <c r="AB10" s="58"/>
    </row>
    <row r="11" spans="1:28" ht="18" customHeight="1">
      <c r="A11" s="51" t="s">
        <v>11</v>
      </c>
      <c r="B11" s="58" t="s">
        <v>143</v>
      </c>
      <c r="C11" s="58" t="s">
        <v>144</v>
      </c>
      <c r="D11" s="58" t="s">
        <v>154</v>
      </c>
      <c r="E11" s="58"/>
      <c r="F11" s="58"/>
      <c r="G11" s="58"/>
      <c r="H11" s="58"/>
      <c r="I11" s="49" t="s">
        <v>152</v>
      </c>
      <c r="J11" s="59" t="s">
        <v>147</v>
      </c>
      <c r="K11" s="60" t="str">
        <f t="shared" si="0"/>
        <v>Vehicle Distance (e.g. Road Transport)Heavy Duty Vehicle - Rigid - Fuel Unknown</v>
      </c>
      <c r="L11" s="60"/>
      <c r="M11" s="60"/>
      <c r="N11" s="60"/>
      <c r="O11" s="60"/>
      <c r="P11" s="60"/>
      <c r="Q11" s="60"/>
      <c r="R11" s="60"/>
      <c r="S11" s="60"/>
      <c r="T11" s="60"/>
      <c r="U11" s="60"/>
      <c r="V11" s="60"/>
      <c r="W11" s="59"/>
      <c r="X11" s="60"/>
      <c r="Y11" s="60"/>
      <c r="Z11" s="60"/>
      <c r="AA11" s="60"/>
      <c r="AB11" s="58"/>
    </row>
    <row r="12" spans="1:28" ht="18" customHeight="1">
      <c r="A12" s="51" t="s">
        <v>11</v>
      </c>
      <c r="B12" s="52" t="s">
        <v>143</v>
      </c>
      <c r="C12" s="52" t="s">
        <v>144</v>
      </c>
      <c r="D12" s="52" t="s">
        <v>155</v>
      </c>
      <c r="E12" s="52"/>
      <c r="F12" s="52"/>
      <c r="G12" s="52"/>
      <c r="H12" s="52"/>
      <c r="I12" s="49" t="s">
        <v>152</v>
      </c>
      <c r="J12" s="53" t="s">
        <v>147</v>
      </c>
      <c r="K12" s="54" t="str">
        <f t="shared" si="0"/>
        <v>Vehicle Distance (e.g. Road Transport)Heavy Duty Vehicle - Articulated - Fuel Unknown</v>
      </c>
      <c r="L12" s="54"/>
      <c r="M12" s="54"/>
      <c r="N12" s="54"/>
      <c r="O12" s="54"/>
      <c r="P12" s="54"/>
      <c r="Q12" s="54"/>
      <c r="R12" s="54"/>
      <c r="S12" s="54"/>
      <c r="T12" s="54"/>
      <c r="U12" s="54"/>
      <c r="V12" s="54"/>
      <c r="W12" s="53"/>
      <c r="X12" s="54"/>
      <c r="Y12" s="54"/>
      <c r="Z12" s="54"/>
      <c r="AA12" s="54"/>
      <c r="AB12" s="52"/>
    </row>
    <row r="13" spans="1:28" ht="18" customHeight="1">
      <c r="A13" s="51" t="s">
        <v>32</v>
      </c>
      <c r="B13" s="55" t="s">
        <v>156</v>
      </c>
      <c r="C13" s="55" t="s">
        <v>157</v>
      </c>
      <c r="D13" s="55"/>
      <c r="E13" s="55"/>
      <c r="F13" s="55"/>
      <c r="G13" s="55"/>
      <c r="H13" s="55"/>
      <c r="I13" s="61" t="s">
        <v>158</v>
      </c>
      <c r="J13" s="56" t="s">
        <v>147</v>
      </c>
      <c r="K13" s="57" t="str">
        <f t="shared" si="0"/>
        <v>~Distance Travelled^Unit of Distance</v>
      </c>
      <c r="L13" s="57"/>
      <c r="M13" s="57"/>
      <c r="N13" s="57"/>
      <c r="O13" s="57"/>
      <c r="P13" s="57"/>
      <c r="Q13" s="57"/>
      <c r="R13" s="57"/>
      <c r="S13" s="57"/>
      <c r="T13" s="57"/>
      <c r="U13" s="57"/>
      <c r="V13" s="57"/>
      <c r="W13" s="56"/>
      <c r="X13" s="57"/>
      <c r="Y13" s="57"/>
      <c r="Z13" s="57"/>
      <c r="AA13" s="57"/>
      <c r="AB13" s="55"/>
    </row>
    <row r="14" spans="1:28" ht="18" customHeight="1">
      <c r="A14" s="62" t="s">
        <v>32</v>
      </c>
      <c r="B14" s="48"/>
      <c r="C14" s="48" t="s">
        <v>157</v>
      </c>
      <c r="D14" s="48" t="s">
        <v>156</v>
      </c>
      <c r="E14" s="48"/>
      <c r="F14" s="48"/>
      <c r="G14" s="48"/>
      <c r="H14" s="48"/>
      <c r="I14" s="61" t="s">
        <v>159</v>
      </c>
      <c r="J14" s="56" t="s">
        <v>147</v>
      </c>
      <c r="K14" s="25" t="str">
        <f t="shared" si="0"/>
        <v>^Distance Travelled~Unit of Distance</v>
      </c>
      <c r="L14" s="25"/>
      <c r="M14" s="25"/>
      <c r="N14" s="25"/>
      <c r="O14" s="25"/>
      <c r="P14" s="25"/>
      <c r="Q14" s="25"/>
      <c r="R14" s="25"/>
      <c r="S14" s="25"/>
      <c r="T14" s="25"/>
      <c r="U14" s="25"/>
      <c r="V14" s="25"/>
      <c r="W14" s="25"/>
      <c r="X14" s="25"/>
      <c r="Y14" s="25"/>
      <c r="Z14" s="25"/>
      <c r="AA14" s="25"/>
      <c r="AB14" s="25"/>
    </row>
    <row r="15" spans="1:28" ht="18" customHeight="1">
      <c r="A15" s="63" t="s">
        <v>32</v>
      </c>
      <c r="B15" s="52" t="s">
        <v>156</v>
      </c>
      <c r="C15" s="52" t="s">
        <v>144</v>
      </c>
      <c r="D15" s="52"/>
      <c r="E15" s="52"/>
      <c r="F15" s="52"/>
      <c r="G15" s="52"/>
      <c r="H15" s="52"/>
      <c r="I15" s="49" t="s">
        <v>160</v>
      </c>
      <c r="J15" s="50" t="s">
        <v>147</v>
      </c>
      <c r="K15" s="25" t="str">
        <f t="shared" si="0"/>
        <v>~Distance Travelled^Vehicle Type</v>
      </c>
      <c r="L15" s="25"/>
      <c r="M15" s="25"/>
      <c r="N15" s="25"/>
      <c r="O15" s="25"/>
      <c r="P15" s="25"/>
      <c r="Q15" s="25"/>
      <c r="R15" s="25"/>
      <c r="S15" s="25"/>
      <c r="T15" s="25"/>
      <c r="U15" s="25"/>
      <c r="V15" s="25"/>
      <c r="W15" s="25"/>
      <c r="X15" s="25"/>
      <c r="Y15" s="25"/>
      <c r="Z15" s="25"/>
      <c r="AA15" s="25"/>
      <c r="AB15" s="25"/>
    </row>
    <row r="16" spans="1:28" ht="18" customHeight="1">
      <c r="A16" s="51" t="s">
        <v>35</v>
      </c>
      <c r="B16" s="52" t="s">
        <v>156</v>
      </c>
      <c r="C16" s="52" t="s">
        <v>36</v>
      </c>
      <c r="D16" s="52"/>
      <c r="E16" s="52"/>
      <c r="F16" s="52"/>
      <c r="G16" s="52"/>
      <c r="H16" s="52"/>
      <c r="I16" s="64" t="s">
        <v>161</v>
      </c>
      <c r="J16" s="53" t="s">
        <v>147</v>
      </c>
      <c r="K16" s="25" t="str">
        <f t="shared" si="0"/>
        <v>~Fuel Amount^Unit of Fuel Amount</v>
      </c>
      <c r="L16" s="54"/>
      <c r="M16" s="54"/>
      <c r="N16" s="54"/>
      <c r="O16" s="54"/>
      <c r="P16" s="54"/>
      <c r="Q16" s="54"/>
      <c r="R16" s="54"/>
      <c r="S16" s="54"/>
      <c r="T16" s="54"/>
      <c r="U16" s="54"/>
      <c r="V16" s="54"/>
      <c r="W16" s="54"/>
      <c r="X16" s="54"/>
      <c r="Y16" s="54"/>
      <c r="Z16" s="54"/>
      <c r="AA16" s="54"/>
      <c r="AB16" s="54"/>
    </row>
    <row r="17" spans="1:28" ht="18" customHeight="1">
      <c r="A17" s="65" t="s">
        <v>35</v>
      </c>
      <c r="B17" s="58"/>
      <c r="C17" s="58" t="s">
        <v>36</v>
      </c>
      <c r="D17" s="58" t="s">
        <v>156</v>
      </c>
      <c r="E17" s="58"/>
      <c r="F17" s="58"/>
      <c r="G17" s="58"/>
      <c r="H17" s="58"/>
      <c r="I17" s="66" t="s">
        <v>162</v>
      </c>
      <c r="J17" s="67" t="s">
        <v>147</v>
      </c>
      <c r="K17" s="25" t="str">
        <f t="shared" si="0"/>
        <v>^Fuel Amount~Unit of Fuel Amount</v>
      </c>
      <c r="L17" s="25"/>
      <c r="M17" s="25"/>
      <c r="N17" s="25"/>
      <c r="O17" s="25"/>
      <c r="P17" s="25"/>
      <c r="Q17" s="25"/>
      <c r="R17" s="25"/>
      <c r="S17" s="25"/>
      <c r="T17" s="25"/>
      <c r="U17" s="25"/>
      <c r="V17" s="25"/>
      <c r="W17" s="25"/>
      <c r="X17" s="25"/>
      <c r="Y17" s="25"/>
      <c r="Z17" s="25"/>
      <c r="AA17" s="25"/>
      <c r="AB17" s="25"/>
    </row>
    <row r="18" spans="1:28" ht="18" customHeight="1">
      <c r="A18" s="63" t="s">
        <v>34</v>
      </c>
      <c r="B18" s="52" t="s">
        <v>156</v>
      </c>
      <c r="C18" s="52" t="s">
        <v>35</v>
      </c>
      <c r="D18" s="52"/>
      <c r="E18" s="52"/>
      <c r="F18" s="52"/>
      <c r="G18" s="52"/>
      <c r="H18" s="52"/>
      <c r="I18" s="64" t="s">
        <v>162</v>
      </c>
      <c r="J18" s="68" t="s">
        <v>147</v>
      </c>
      <c r="K18" s="25" t="str">
        <f t="shared" si="0"/>
        <v>~Fuel Used^Fuel Amount</v>
      </c>
      <c r="L18" s="54"/>
      <c r="M18" s="54"/>
      <c r="N18" s="54"/>
      <c r="O18" s="54"/>
      <c r="P18" s="54"/>
      <c r="Q18" s="54"/>
      <c r="R18" s="54"/>
      <c r="S18" s="54"/>
      <c r="T18" s="54"/>
      <c r="U18" s="54"/>
      <c r="V18" s="54"/>
      <c r="W18" s="54"/>
      <c r="X18" s="54"/>
      <c r="Y18" s="54"/>
      <c r="Z18" s="54"/>
      <c r="AA18" s="54"/>
      <c r="AB18" s="54"/>
    </row>
    <row r="19" spans="1:28" ht="18" customHeight="1">
      <c r="A19" s="69" t="s">
        <v>34</v>
      </c>
      <c r="B19" s="55"/>
      <c r="C19" s="55" t="s">
        <v>35</v>
      </c>
      <c r="D19" s="55" t="s">
        <v>156</v>
      </c>
      <c r="E19" s="55"/>
      <c r="F19" s="55"/>
      <c r="G19" s="55"/>
      <c r="H19" s="55"/>
      <c r="I19" s="61" t="s">
        <v>163</v>
      </c>
      <c r="J19" s="70" t="s">
        <v>147</v>
      </c>
      <c r="K19" s="25" t="str">
        <f t="shared" si="0"/>
        <v>^Fuel Used~Fuel Amount</v>
      </c>
      <c r="L19" s="25"/>
      <c r="M19" s="25"/>
      <c r="N19" s="25"/>
      <c r="O19" s="25"/>
      <c r="P19" s="25"/>
      <c r="Q19" s="25"/>
      <c r="R19" s="25"/>
      <c r="S19" s="25"/>
      <c r="T19" s="25"/>
      <c r="U19" s="25"/>
      <c r="V19" s="25"/>
      <c r="W19" s="25"/>
      <c r="X19" s="25"/>
      <c r="Y19" s="25"/>
      <c r="Z19" s="25"/>
      <c r="AA19" s="25"/>
      <c r="AB19" s="25"/>
    </row>
    <row r="20" spans="1:28" ht="18" customHeight="1">
      <c r="A20" s="69" t="s">
        <v>11</v>
      </c>
      <c r="B20" s="55" t="s">
        <v>98</v>
      </c>
      <c r="C20" s="55" t="s">
        <v>34</v>
      </c>
      <c r="D20" s="55"/>
      <c r="E20" s="55"/>
      <c r="F20" s="55"/>
      <c r="G20" s="55"/>
      <c r="H20" s="55"/>
      <c r="I20" s="61" t="s">
        <v>163</v>
      </c>
      <c r="J20" s="70" t="s">
        <v>147</v>
      </c>
      <c r="K20" s="25" t="str">
        <f t="shared" si="0"/>
        <v>Fuel Use^Fuel Used</v>
      </c>
      <c r="L20" s="25"/>
      <c r="M20" s="25"/>
      <c r="N20" s="25"/>
      <c r="O20" s="25"/>
      <c r="P20" s="25"/>
      <c r="Q20" s="25"/>
      <c r="R20" s="25"/>
      <c r="S20" s="25"/>
      <c r="T20" s="25"/>
      <c r="U20" s="25"/>
      <c r="V20" s="25"/>
      <c r="W20" s="25"/>
      <c r="X20" s="25"/>
      <c r="Y20" s="25"/>
      <c r="Z20" s="25"/>
      <c r="AA20" s="25"/>
      <c r="AB20" s="25"/>
    </row>
    <row r="21" spans="1:28" ht="18" customHeight="1">
      <c r="A21" s="71" t="s">
        <v>11</v>
      </c>
      <c r="B21" s="58" t="s">
        <v>143</v>
      </c>
      <c r="C21" s="58" t="s">
        <v>144</v>
      </c>
      <c r="D21" s="58"/>
      <c r="E21" s="58"/>
      <c r="F21" s="58"/>
      <c r="G21" s="58"/>
      <c r="H21" s="58"/>
      <c r="I21" s="49" t="s">
        <v>160</v>
      </c>
      <c r="J21" s="67" t="s">
        <v>147</v>
      </c>
      <c r="K21" s="25" t="str">
        <f t="shared" si="0"/>
        <v>Vehicle Distance (e.g. Road Transport)^Vehicle Type</v>
      </c>
      <c r="L21" s="25"/>
      <c r="M21" s="25"/>
      <c r="N21" s="25"/>
      <c r="O21" s="25"/>
      <c r="P21" s="25"/>
      <c r="Q21" s="25"/>
      <c r="R21" s="25"/>
      <c r="S21" s="25"/>
      <c r="T21" s="25"/>
      <c r="U21" s="25"/>
      <c r="V21" s="25"/>
      <c r="W21" s="25"/>
      <c r="X21" s="25"/>
      <c r="Y21" s="25"/>
      <c r="Z21" s="25"/>
      <c r="AA21" s="25"/>
      <c r="AB21" s="25"/>
    </row>
    <row r="22" spans="1:28" ht="18" customHeight="1">
      <c r="A22" s="71" t="s">
        <v>11</v>
      </c>
      <c r="B22" s="52" t="s">
        <v>143</v>
      </c>
      <c r="C22" s="52" t="s">
        <v>32</v>
      </c>
      <c r="D22" s="52"/>
      <c r="E22" s="52"/>
      <c r="F22" s="52"/>
      <c r="G22" s="52"/>
      <c r="H22" s="52"/>
      <c r="I22" s="64" t="s">
        <v>159</v>
      </c>
      <c r="J22" s="68" t="s">
        <v>147</v>
      </c>
      <c r="K22" s="54" t="str">
        <f t="shared" si="0"/>
        <v>Vehicle Distance (e.g. Road Transport)^Distance Travelled</v>
      </c>
      <c r="L22" s="54"/>
      <c r="M22" s="54"/>
      <c r="N22" s="54"/>
      <c r="O22" s="54"/>
      <c r="P22" s="54"/>
      <c r="Q22" s="54"/>
      <c r="R22" s="54"/>
      <c r="S22" s="54"/>
      <c r="T22" s="54"/>
      <c r="U22" s="54"/>
      <c r="V22" s="54"/>
      <c r="W22" s="53"/>
      <c r="X22" s="54"/>
      <c r="Y22" s="54"/>
      <c r="Z22" s="54"/>
      <c r="AA22" s="54"/>
      <c r="AB22" s="52"/>
    </row>
    <row r="23" spans="1:28" ht="18" customHeight="1">
      <c r="A23" s="51" t="s">
        <v>11</v>
      </c>
      <c r="B23" s="48" t="s">
        <v>164</v>
      </c>
      <c r="C23" s="48" t="s">
        <v>144</v>
      </c>
      <c r="D23" s="48"/>
      <c r="E23" s="48"/>
      <c r="F23" s="48"/>
      <c r="G23" s="48"/>
      <c r="H23" s="48"/>
      <c r="I23" s="49" t="s">
        <v>160</v>
      </c>
      <c r="J23" s="72" t="s">
        <v>147</v>
      </c>
      <c r="K23" s="25" t="str">
        <f t="shared" si="0"/>
        <v>Passenger Distance (e.g. Public Transport)^Vehicle Type</v>
      </c>
      <c r="L23" s="25"/>
      <c r="M23" s="25"/>
      <c r="N23" s="25"/>
      <c r="O23" s="25"/>
      <c r="P23" s="25"/>
      <c r="Q23" s="25"/>
      <c r="R23" s="25"/>
      <c r="S23" s="25"/>
      <c r="T23" s="25"/>
      <c r="U23" s="25"/>
      <c r="V23" s="25"/>
      <c r="W23" s="25"/>
      <c r="X23" s="25"/>
      <c r="Y23" s="25"/>
      <c r="Z23" s="25"/>
      <c r="AA23" s="25"/>
      <c r="AB23" s="25"/>
    </row>
    <row r="24" spans="1:28" ht="18" customHeight="1">
      <c r="A24" s="51" t="s">
        <v>11</v>
      </c>
      <c r="B24" s="58" t="s">
        <v>164</v>
      </c>
      <c r="C24" s="58" t="s">
        <v>32</v>
      </c>
      <c r="D24" s="58"/>
      <c r="E24" s="58"/>
      <c r="F24" s="58"/>
      <c r="G24" s="58"/>
      <c r="H24" s="58"/>
      <c r="I24" s="66" t="s">
        <v>159</v>
      </c>
      <c r="J24" s="67" t="s">
        <v>147</v>
      </c>
      <c r="K24" s="60" t="str">
        <f t="shared" si="0"/>
        <v>Passenger Distance (e.g. Public Transport)^Distance Travelled</v>
      </c>
      <c r="L24" s="60"/>
      <c r="M24" s="60"/>
      <c r="N24" s="60"/>
      <c r="O24" s="60"/>
      <c r="P24" s="60"/>
      <c r="Q24" s="60"/>
      <c r="R24" s="60"/>
      <c r="S24" s="60"/>
      <c r="T24" s="60"/>
      <c r="U24" s="60"/>
      <c r="V24" s="60"/>
      <c r="W24" s="59"/>
      <c r="X24" s="60"/>
      <c r="Y24" s="60"/>
      <c r="Z24" s="60"/>
      <c r="AA24" s="60"/>
      <c r="AB24" s="58"/>
    </row>
    <row r="25" spans="1:28" ht="18" customHeight="1">
      <c r="A25" s="73" t="s">
        <v>11</v>
      </c>
      <c r="B25" s="52" t="s">
        <v>164</v>
      </c>
      <c r="C25" s="52" t="s">
        <v>33</v>
      </c>
      <c r="D25" s="52"/>
      <c r="E25" s="52"/>
      <c r="F25" s="52"/>
      <c r="G25" s="52"/>
      <c r="H25" s="52"/>
      <c r="I25" s="64" t="s">
        <v>165</v>
      </c>
      <c r="J25" s="68" t="s">
        <v>147</v>
      </c>
      <c r="K25" s="54" t="str">
        <f t="shared" si="0"/>
        <v>Passenger Distance (e.g. Public Transport)^# of Passenger</v>
      </c>
      <c r="L25" s="54"/>
      <c r="M25" s="54"/>
      <c r="N25" s="54"/>
      <c r="O25" s="54"/>
      <c r="P25" s="54"/>
      <c r="Q25" s="54"/>
      <c r="R25" s="54"/>
      <c r="S25" s="54"/>
      <c r="T25" s="54"/>
      <c r="U25" s="54"/>
      <c r="V25" s="54"/>
      <c r="W25" s="53"/>
      <c r="X25" s="54"/>
      <c r="Y25" s="54"/>
      <c r="Z25" s="54"/>
      <c r="AA25" s="54"/>
      <c r="AB25" s="52"/>
    </row>
    <row r="26" spans="1:28" ht="18" customHeight="1">
      <c r="A26" s="62" t="s">
        <v>11</v>
      </c>
      <c r="B26" s="48" t="s">
        <v>166</v>
      </c>
      <c r="C26" s="48" t="s">
        <v>144</v>
      </c>
      <c r="D26" s="48"/>
      <c r="E26" s="48"/>
      <c r="F26" s="48"/>
      <c r="G26" s="48"/>
      <c r="H26" s="48"/>
      <c r="I26" s="49" t="s">
        <v>160</v>
      </c>
      <c r="J26" s="72" t="s">
        <v>147</v>
      </c>
      <c r="K26" s="25" t="str">
        <f t="shared" si="0"/>
        <v>Weight Distance (e.g. Freight Transport)^Vehicle Type</v>
      </c>
      <c r="L26" s="25"/>
      <c r="M26" s="25"/>
      <c r="N26" s="25"/>
      <c r="O26" s="25"/>
      <c r="P26" s="25"/>
      <c r="Q26" s="25"/>
      <c r="R26" s="25"/>
      <c r="S26" s="25"/>
      <c r="T26" s="25"/>
      <c r="U26" s="25"/>
      <c r="V26" s="25"/>
      <c r="W26" s="25"/>
      <c r="X26" s="25"/>
      <c r="Y26" s="25"/>
      <c r="Z26" s="25"/>
      <c r="AA26" s="25"/>
      <c r="AB26" s="25"/>
    </row>
    <row r="27" spans="1:28" ht="18" customHeight="1">
      <c r="A27" s="62" t="s">
        <v>11</v>
      </c>
      <c r="B27" s="52" t="s">
        <v>166</v>
      </c>
      <c r="C27" s="52" t="s">
        <v>32</v>
      </c>
      <c r="D27" s="52"/>
      <c r="E27" s="52"/>
      <c r="F27" s="52"/>
      <c r="G27" s="52"/>
      <c r="H27" s="52"/>
      <c r="I27" s="64" t="s">
        <v>159</v>
      </c>
      <c r="J27" s="68" t="s">
        <v>147</v>
      </c>
      <c r="K27" s="54" t="str">
        <f t="shared" si="0"/>
        <v>Weight Distance (e.g. Freight Transport)^Distance Travelled</v>
      </c>
      <c r="L27" s="54"/>
      <c r="M27" s="54"/>
      <c r="N27" s="54"/>
      <c r="O27" s="54"/>
      <c r="P27" s="54"/>
      <c r="Q27" s="54"/>
      <c r="R27" s="54"/>
      <c r="S27" s="54"/>
      <c r="T27" s="54"/>
      <c r="U27" s="54"/>
      <c r="V27" s="54"/>
      <c r="W27" s="53"/>
      <c r="X27" s="54"/>
      <c r="Y27" s="54"/>
      <c r="Z27" s="54"/>
      <c r="AA27" s="54"/>
      <c r="AB27" s="52"/>
    </row>
    <row r="28" spans="1:28" ht="18" customHeight="1">
      <c r="A28" s="51" t="s">
        <v>11</v>
      </c>
      <c r="B28" s="55" t="s">
        <v>167</v>
      </c>
      <c r="C28" s="55" t="s">
        <v>34</v>
      </c>
      <c r="D28" s="55"/>
      <c r="E28" s="55"/>
      <c r="F28" s="55"/>
      <c r="G28" s="55"/>
      <c r="H28" s="55"/>
      <c r="I28" s="61" t="s">
        <v>168</v>
      </c>
      <c r="J28" s="70" t="s">
        <v>147</v>
      </c>
      <c r="K28" s="25" t="str">
        <f t="shared" si="0"/>
        <v>Custom Fuel^Fuel Used</v>
      </c>
      <c r="L28" s="25"/>
      <c r="M28" s="25"/>
      <c r="N28" s="25"/>
      <c r="O28" s="25"/>
      <c r="P28" s="25"/>
      <c r="Q28" s="25"/>
      <c r="R28" s="25"/>
      <c r="S28" s="25"/>
      <c r="T28" s="25"/>
      <c r="U28" s="25"/>
      <c r="V28" s="25"/>
      <c r="W28" s="25"/>
      <c r="X28" s="25"/>
      <c r="Y28" s="25"/>
      <c r="Z28" s="25"/>
      <c r="AA28" s="25"/>
      <c r="AB28" s="25"/>
    </row>
    <row r="29" spans="1:28" ht="18" customHeight="1">
      <c r="A29" s="63" t="s">
        <v>11</v>
      </c>
      <c r="B29" s="58" t="s">
        <v>169</v>
      </c>
      <c r="C29" s="58" t="s">
        <v>144</v>
      </c>
      <c r="D29" s="58"/>
      <c r="E29" s="58"/>
      <c r="F29" s="58"/>
      <c r="G29" s="58"/>
      <c r="H29" s="58"/>
      <c r="I29" s="49" t="s">
        <v>170</v>
      </c>
      <c r="J29" s="67" t="s">
        <v>147</v>
      </c>
      <c r="K29" s="25" t="str">
        <f t="shared" si="0"/>
        <v>Custom Vehicle^Vehicle Type</v>
      </c>
      <c r="L29" s="25"/>
      <c r="M29" s="25"/>
      <c r="N29" s="25"/>
      <c r="O29" s="25"/>
      <c r="P29" s="25"/>
      <c r="Q29" s="25"/>
      <c r="R29" s="25"/>
      <c r="S29" s="25"/>
      <c r="T29" s="25"/>
      <c r="U29" s="25"/>
      <c r="V29" s="25"/>
      <c r="W29" s="25"/>
      <c r="X29" s="25"/>
      <c r="Y29" s="25"/>
      <c r="Z29" s="25"/>
      <c r="AA29" s="25"/>
      <c r="AB29" s="25"/>
    </row>
    <row r="30" spans="1:28" ht="18" customHeight="1">
      <c r="A30" s="63" t="s">
        <v>11</v>
      </c>
      <c r="B30" s="52" t="s">
        <v>169</v>
      </c>
      <c r="C30" s="52" t="s">
        <v>32</v>
      </c>
      <c r="D30" s="52"/>
      <c r="E30" s="52"/>
      <c r="F30" s="52"/>
      <c r="G30" s="52"/>
      <c r="H30" s="52"/>
      <c r="I30" s="64" t="s">
        <v>159</v>
      </c>
      <c r="J30" s="68" t="s">
        <v>147</v>
      </c>
      <c r="K30" s="54" t="str">
        <f t="shared" si="0"/>
        <v>Custom Vehicle^Distance Travelled</v>
      </c>
      <c r="L30" s="54"/>
      <c r="M30" s="54"/>
      <c r="N30" s="54"/>
      <c r="O30" s="54"/>
      <c r="P30" s="54"/>
      <c r="Q30" s="54"/>
      <c r="R30" s="54"/>
      <c r="S30" s="54"/>
      <c r="T30" s="54"/>
      <c r="U30" s="54"/>
      <c r="V30" s="54"/>
      <c r="W30" s="53"/>
      <c r="X30" s="54"/>
      <c r="Y30" s="54"/>
      <c r="Z30" s="54"/>
      <c r="AA30" s="54"/>
      <c r="AB30" s="52"/>
    </row>
    <row r="31" spans="1:28" ht="18" customHeight="1">
      <c r="A31" s="63" t="s">
        <v>11</v>
      </c>
      <c r="B31" s="55" t="s">
        <v>166</v>
      </c>
      <c r="C31" s="55" t="s">
        <v>171</v>
      </c>
      <c r="D31" s="55"/>
      <c r="E31" s="55"/>
      <c r="F31" s="55"/>
      <c r="G31" s="55"/>
      <c r="H31" s="55"/>
      <c r="I31" s="61" t="s">
        <v>172</v>
      </c>
      <c r="J31" s="70" t="s">
        <v>147</v>
      </c>
      <c r="K31" s="25" t="str">
        <f t="shared" si="0"/>
        <v>Weight Distance (e.g. Freight Transport)^Gross Weight</v>
      </c>
      <c r="L31" s="25"/>
      <c r="M31" s="25"/>
      <c r="N31" s="25"/>
      <c r="O31" s="25"/>
      <c r="P31" s="25"/>
      <c r="Q31" s="25"/>
      <c r="R31" s="25"/>
      <c r="S31" s="25"/>
      <c r="T31" s="25"/>
      <c r="U31" s="25"/>
      <c r="V31" s="25"/>
      <c r="W31" s="25"/>
      <c r="X31" s="25"/>
      <c r="Y31" s="25"/>
      <c r="Z31" s="25"/>
      <c r="AA31" s="25"/>
      <c r="AB31" s="25"/>
    </row>
    <row r="32" spans="1:28" ht="18" customHeight="1">
      <c r="A32" s="51" t="s">
        <v>11</v>
      </c>
      <c r="B32" s="58" t="s">
        <v>173</v>
      </c>
      <c r="C32" s="58" t="s">
        <v>144</v>
      </c>
      <c r="D32" s="58"/>
      <c r="E32" s="58"/>
      <c r="F32" s="58"/>
      <c r="G32" s="58"/>
      <c r="H32" s="58"/>
      <c r="I32" s="66" t="s">
        <v>160</v>
      </c>
      <c r="J32" s="59" t="s">
        <v>147</v>
      </c>
      <c r="K32" s="60" t="str">
        <f t="shared" si="0"/>
        <v>Fuel Use and Vehicle Distance^Vehicle Type</v>
      </c>
      <c r="L32" s="60"/>
      <c r="M32" s="60"/>
      <c r="N32" s="60"/>
      <c r="O32" s="60"/>
      <c r="P32" s="60"/>
      <c r="Q32" s="60"/>
      <c r="R32" s="60"/>
      <c r="S32" s="60"/>
      <c r="T32" s="60"/>
      <c r="U32" s="60"/>
      <c r="V32" s="60"/>
      <c r="W32" s="59"/>
      <c r="X32" s="60"/>
      <c r="Y32" s="60"/>
      <c r="Z32" s="60"/>
      <c r="AA32" s="60"/>
      <c r="AB32" s="58"/>
    </row>
    <row r="33" spans="1:28" ht="18" customHeight="1">
      <c r="A33" s="51" t="s">
        <v>11</v>
      </c>
      <c r="B33" s="58" t="s">
        <v>173</v>
      </c>
      <c r="C33" s="58" t="s">
        <v>32</v>
      </c>
      <c r="D33" s="58"/>
      <c r="E33" s="58"/>
      <c r="F33" s="58"/>
      <c r="G33" s="58"/>
      <c r="H33" s="58"/>
      <c r="I33" s="66" t="s">
        <v>159</v>
      </c>
      <c r="J33" s="59" t="s">
        <v>147</v>
      </c>
      <c r="K33" s="60" t="str">
        <f t="shared" si="0"/>
        <v>Fuel Use and Vehicle Distance^Distance Travelled</v>
      </c>
      <c r="L33" s="60"/>
      <c r="M33" s="60"/>
      <c r="N33" s="60"/>
      <c r="O33" s="60"/>
      <c r="P33" s="60"/>
      <c r="Q33" s="60"/>
      <c r="R33" s="60"/>
      <c r="S33" s="60"/>
      <c r="T33" s="60"/>
      <c r="U33" s="60"/>
      <c r="V33" s="60"/>
      <c r="W33" s="59"/>
      <c r="X33" s="60"/>
      <c r="Y33" s="60"/>
      <c r="Z33" s="60"/>
      <c r="AA33" s="60"/>
      <c r="AB33" s="58"/>
    </row>
    <row r="34" spans="1:28" ht="18" customHeight="1">
      <c r="A34" s="51" t="s">
        <v>11</v>
      </c>
      <c r="B34" s="52" t="s">
        <v>173</v>
      </c>
      <c r="C34" s="52" t="s">
        <v>34</v>
      </c>
      <c r="D34" s="52"/>
      <c r="E34" s="52"/>
      <c r="F34" s="52"/>
      <c r="G34" s="52"/>
      <c r="H34" s="52"/>
      <c r="I34" s="64" t="s">
        <v>163</v>
      </c>
      <c r="J34" s="53" t="s">
        <v>147</v>
      </c>
      <c r="K34" s="54" t="str">
        <f t="shared" si="0"/>
        <v>Fuel Use and Vehicle Distance^Fuel Used</v>
      </c>
      <c r="L34" s="54"/>
      <c r="M34" s="54"/>
      <c r="N34" s="54"/>
      <c r="O34" s="54"/>
      <c r="P34" s="54"/>
      <c r="Q34" s="54"/>
      <c r="R34" s="54"/>
      <c r="S34" s="54"/>
      <c r="T34" s="54"/>
      <c r="U34" s="54"/>
      <c r="V34" s="54"/>
      <c r="W34" s="53"/>
      <c r="X34" s="54"/>
      <c r="Y34" s="54"/>
      <c r="Z34" s="54"/>
      <c r="AA34" s="54"/>
      <c r="AB34" s="52"/>
    </row>
    <row r="35" spans="1:28" ht="18" customHeight="1">
      <c r="A35" s="51" t="s">
        <v>9</v>
      </c>
      <c r="B35" s="55" t="s">
        <v>105</v>
      </c>
      <c r="C35" s="55" t="s">
        <v>10</v>
      </c>
      <c r="D35" s="55" t="s">
        <v>26</v>
      </c>
      <c r="E35" s="55"/>
      <c r="F35" s="55"/>
      <c r="G35" s="55"/>
      <c r="H35" s="55"/>
      <c r="I35" s="61" t="s">
        <v>174</v>
      </c>
      <c r="J35" s="56" t="s">
        <v>175</v>
      </c>
      <c r="K35" s="25" t="str">
        <f t="shared" si="0"/>
        <v>RoadScope 1</v>
      </c>
      <c r="L35" s="25"/>
      <c r="M35" s="25"/>
      <c r="N35" s="25"/>
      <c r="O35" s="25"/>
      <c r="P35" s="25"/>
      <c r="Q35" s="25"/>
      <c r="R35" s="25"/>
      <c r="S35" s="25"/>
      <c r="T35" s="25"/>
      <c r="U35" s="25"/>
      <c r="V35" s="25"/>
      <c r="W35" s="25"/>
      <c r="X35" s="25"/>
      <c r="Y35" s="25"/>
      <c r="Z35" s="25"/>
      <c r="AA35" s="25"/>
      <c r="AB35" s="25"/>
    </row>
    <row r="36" spans="1:28" ht="18" customHeight="1">
      <c r="A36" s="51" t="s">
        <v>8</v>
      </c>
      <c r="B36" s="52" t="s">
        <v>176</v>
      </c>
      <c r="C36" s="52"/>
      <c r="D36" s="52"/>
      <c r="E36" s="52"/>
      <c r="F36" s="52"/>
      <c r="G36" s="52"/>
      <c r="H36" s="52"/>
      <c r="I36" s="64" t="s">
        <v>177</v>
      </c>
      <c r="J36" s="53" t="s">
        <v>175</v>
      </c>
      <c r="K36" s="25" t="str">
        <f t="shared" si="0"/>
        <v>Other</v>
      </c>
      <c r="L36" s="25"/>
      <c r="M36" s="25"/>
      <c r="N36" s="25"/>
      <c r="O36" s="25"/>
      <c r="P36" s="25"/>
      <c r="Q36" s="25"/>
      <c r="R36" s="25"/>
      <c r="S36" s="25"/>
      <c r="T36" s="25"/>
      <c r="U36" s="25"/>
      <c r="V36" s="25"/>
      <c r="W36" s="25"/>
      <c r="X36" s="25"/>
      <c r="Y36" s="25"/>
      <c r="Z36" s="25"/>
      <c r="AA36" s="25"/>
      <c r="AB36" s="25"/>
    </row>
    <row r="37" spans="1:28" ht="18" customHeight="1">
      <c r="A37" s="51" t="s">
        <v>11</v>
      </c>
      <c r="B37" s="55" t="s">
        <v>166</v>
      </c>
      <c r="C37" s="52"/>
      <c r="D37" s="52"/>
      <c r="E37" s="52"/>
      <c r="F37" s="52"/>
      <c r="G37" s="52"/>
      <c r="H37" s="52"/>
      <c r="I37" s="64" t="s">
        <v>178</v>
      </c>
      <c r="J37" s="53" t="s">
        <v>175</v>
      </c>
      <c r="K37" s="25" t="str">
        <f t="shared" si="0"/>
        <v>Weight Distance (e.g. Freight Transport)</v>
      </c>
      <c r="L37" s="25"/>
      <c r="M37" s="25"/>
      <c r="N37" s="25"/>
      <c r="O37" s="25"/>
      <c r="P37" s="25"/>
      <c r="Q37" s="25"/>
      <c r="R37" s="25"/>
      <c r="S37" s="25"/>
      <c r="T37" s="25"/>
      <c r="U37" s="25"/>
      <c r="V37" s="25"/>
      <c r="W37" s="25"/>
      <c r="X37" s="25"/>
      <c r="Y37" s="25"/>
      <c r="Z37" s="25"/>
      <c r="AA37" s="25"/>
      <c r="AB37" s="25"/>
    </row>
    <row r="38" spans="1:28" ht="18" customHeight="1">
      <c r="A38" s="51" t="s">
        <v>9</v>
      </c>
      <c r="B38" s="58" t="s">
        <v>179</v>
      </c>
      <c r="C38" s="58"/>
      <c r="D38" s="58"/>
      <c r="E38" s="58"/>
      <c r="F38" s="58"/>
      <c r="G38" s="58"/>
      <c r="H38" s="58"/>
      <c r="I38" s="66" t="s">
        <v>180</v>
      </c>
      <c r="J38" s="59" t="s">
        <v>175</v>
      </c>
      <c r="K38" s="25" t="str">
        <f t="shared" si="0"/>
        <v>Aircraft</v>
      </c>
      <c r="L38" s="25"/>
      <c r="M38" s="25"/>
      <c r="N38" s="25"/>
      <c r="O38" s="25"/>
      <c r="P38" s="25"/>
      <c r="Q38" s="25"/>
      <c r="R38" s="25"/>
      <c r="S38" s="25"/>
      <c r="T38" s="25"/>
      <c r="U38" s="25"/>
      <c r="V38" s="25"/>
      <c r="W38" s="25"/>
      <c r="X38" s="25"/>
      <c r="Y38" s="25"/>
      <c r="Z38" s="25"/>
      <c r="AA38" s="25"/>
      <c r="AB38" s="25"/>
    </row>
    <row r="39" spans="1:28" ht="18" customHeight="1">
      <c r="A39" s="51" t="s">
        <v>8</v>
      </c>
      <c r="B39" s="55" t="s">
        <v>181</v>
      </c>
      <c r="C39" s="55"/>
      <c r="D39" s="55"/>
      <c r="E39" s="55"/>
      <c r="F39" s="55"/>
      <c r="G39" s="55"/>
      <c r="H39" s="55"/>
      <c r="I39" s="61" t="s">
        <v>182</v>
      </c>
      <c r="J39" s="56" t="s">
        <v>175</v>
      </c>
      <c r="K39" s="25" t="str">
        <f t="shared" si="0"/>
        <v>UK</v>
      </c>
      <c r="L39" s="25"/>
      <c r="M39" s="25"/>
      <c r="N39" s="25"/>
      <c r="O39" s="25"/>
      <c r="P39" s="25"/>
      <c r="Q39" s="25"/>
      <c r="R39" s="25"/>
      <c r="S39" s="25"/>
      <c r="T39" s="25"/>
      <c r="U39" s="25"/>
      <c r="V39" s="25"/>
      <c r="W39" s="25"/>
      <c r="X39" s="25"/>
      <c r="Y39" s="25"/>
      <c r="Z39" s="25"/>
      <c r="AA39" s="25"/>
      <c r="AB39" s="25"/>
    </row>
    <row r="40" spans="1:28" ht="18" customHeight="1">
      <c r="A40" s="51" t="s">
        <v>8</v>
      </c>
      <c r="B40" s="52" t="s">
        <v>77</v>
      </c>
      <c r="C40" s="52"/>
      <c r="D40" s="52"/>
      <c r="E40" s="52"/>
      <c r="F40" s="52"/>
      <c r="G40" s="52"/>
      <c r="H40" s="52"/>
      <c r="I40" s="64" t="s">
        <v>4</v>
      </c>
      <c r="J40" s="53" t="s">
        <v>175</v>
      </c>
      <c r="K40" s="25" t="str">
        <f t="shared" si="0"/>
        <v>US</v>
      </c>
      <c r="L40" s="25"/>
      <c r="M40" s="25"/>
      <c r="N40" s="25"/>
      <c r="O40" s="25"/>
      <c r="P40" s="25"/>
      <c r="Q40" s="25"/>
      <c r="R40" s="25"/>
      <c r="S40" s="25"/>
      <c r="T40" s="25"/>
      <c r="U40" s="25"/>
      <c r="V40" s="25"/>
      <c r="W40" s="25"/>
      <c r="X40" s="25"/>
      <c r="Y40" s="25"/>
      <c r="Z40" s="25"/>
      <c r="AA40" s="25"/>
      <c r="AB40" s="25"/>
    </row>
    <row r="41" spans="1:28" ht="18" customHeight="1">
      <c r="A41" s="51" t="s">
        <v>8</v>
      </c>
      <c r="B41" s="58" t="s">
        <v>181</v>
      </c>
      <c r="C41" s="58" t="s">
        <v>9</v>
      </c>
      <c r="D41" s="58" t="s">
        <v>105</v>
      </c>
      <c r="E41" s="58"/>
      <c r="F41" s="58"/>
      <c r="G41" s="58"/>
      <c r="H41" s="58"/>
      <c r="I41" s="66" t="s">
        <v>183</v>
      </c>
      <c r="J41" s="59" t="s">
        <v>175</v>
      </c>
      <c r="K41" s="25" t="str">
        <f t="shared" si="0"/>
        <v>UKRoad</v>
      </c>
      <c r="L41" s="25"/>
      <c r="M41" s="25"/>
      <c r="N41" s="25"/>
      <c r="O41" s="25"/>
      <c r="P41" s="25"/>
      <c r="Q41" s="25"/>
      <c r="R41" s="25"/>
      <c r="S41" s="25"/>
      <c r="T41" s="25"/>
      <c r="U41" s="25"/>
      <c r="V41" s="25"/>
      <c r="W41" s="25"/>
      <c r="X41" s="25"/>
      <c r="Y41" s="25"/>
      <c r="Z41" s="25"/>
      <c r="AA41" s="25"/>
      <c r="AB41" s="25"/>
    </row>
    <row r="42" spans="1:28" ht="18" customHeight="1">
      <c r="A42" s="51"/>
      <c r="B42" s="52"/>
      <c r="C42" s="52"/>
      <c r="D42" s="52"/>
      <c r="E42" s="52"/>
      <c r="F42" s="52"/>
      <c r="G42" s="52"/>
      <c r="H42" s="52"/>
      <c r="I42" s="64"/>
      <c r="J42" s="53"/>
      <c r="K42" s="54" t="str">
        <f t="shared" si="0"/>
        <v/>
      </c>
      <c r="L42" s="54"/>
      <c r="M42" s="54"/>
      <c r="N42" s="54"/>
      <c r="O42" s="54"/>
      <c r="P42" s="54"/>
      <c r="Q42" s="54"/>
      <c r="R42" s="54"/>
      <c r="S42" s="54"/>
      <c r="T42" s="54"/>
      <c r="U42" s="54"/>
      <c r="V42" s="54"/>
      <c r="W42" s="53"/>
      <c r="X42" s="54"/>
      <c r="Y42" s="54"/>
      <c r="Z42" s="54"/>
      <c r="AA42" s="54"/>
      <c r="AB42" s="52"/>
    </row>
    <row r="43" spans="1:28" ht="18" customHeight="1">
      <c r="A43" s="74"/>
      <c r="B43" s="75"/>
      <c r="C43" s="75"/>
      <c r="D43" s="75"/>
      <c r="E43" s="75"/>
      <c r="F43" s="75"/>
      <c r="G43" s="75"/>
      <c r="H43" s="75"/>
      <c r="I43" s="76"/>
      <c r="J43" s="77"/>
      <c r="K43" s="25" t="str">
        <f t="shared" si="0"/>
        <v/>
      </c>
      <c r="L43" s="25"/>
      <c r="M43" s="25"/>
      <c r="N43" s="25"/>
      <c r="O43" s="25"/>
      <c r="P43" s="25"/>
      <c r="Q43" s="25"/>
      <c r="R43" s="25"/>
      <c r="S43" s="25"/>
      <c r="T43" s="25"/>
      <c r="U43" s="25"/>
      <c r="V43" s="25"/>
      <c r="W43" s="25"/>
      <c r="X43" s="25"/>
      <c r="Y43" s="25"/>
      <c r="Z43" s="25"/>
      <c r="AA43" s="25"/>
      <c r="AB43" s="25"/>
    </row>
    <row r="44" spans="1:28" ht="12.75" customHeight="1">
      <c r="A44" s="25"/>
      <c r="B44" s="25"/>
      <c r="C44" s="25"/>
      <c r="D44" s="25"/>
      <c r="E44" s="25"/>
      <c r="F44" s="25"/>
      <c r="G44" s="25"/>
      <c r="H44" s="78"/>
      <c r="I44" s="39"/>
      <c r="J44" s="25"/>
      <c r="K44" s="25"/>
      <c r="L44" s="25"/>
      <c r="M44" s="25"/>
      <c r="N44" s="25"/>
      <c r="O44" s="25"/>
      <c r="P44" s="25"/>
      <c r="Q44" s="25"/>
      <c r="R44" s="25"/>
      <c r="S44" s="25"/>
      <c r="T44" s="25"/>
      <c r="U44" s="25"/>
      <c r="V44" s="25"/>
      <c r="W44" s="25"/>
      <c r="X44" s="25"/>
      <c r="Y44" s="25"/>
      <c r="Z44" s="25"/>
      <c r="AA44" s="25"/>
      <c r="AB44" s="25"/>
    </row>
    <row r="45" spans="1:28" ht="12.75" customHeight="1">
      <c r="A45" s="25"/>
      <c r="B45" s="25"/>
      <c r="C45" s="25"/>
      <c r="D45" s="25"/>
      <c r="E45" s="25"/>
      <c r="F45" s="25"/>
      <c r="G45" s="25"/>
      <c r="H45" s="25"/>
      <c r="I45" s="39"/>
      <c r="J45" s="25"/>
      <c r="K45" s="25"/>
      <c r="L45" s="25"/>
      <c r="M45" s="25"/>
      <c r="N45" s="25"/>
      <c r="O45" s="25"/>
      <c r="P45" s="25"/>
      <c r="Q45" s="25"/>
      <c r="R45" s="25"/>
      <c r="S45" s="25"/>
      <c r="T45" s="25"/>
      <c r="U45" s="25"/>
      <c r="V45" s="25"/>
      <c r="W45" s="25"/>
      <c r="X45" s="25"/>
      <c r="Y45" s="25"/>
      <c r="Z45" s="25"/>
      <c r="AA45" s="25"/>
      <c r="AB45" s="25"/>
    </row>
    <row r="46" spans="1:28" ht="12.75" customHeight="1">
      <c r="A46" s="25"/>
      <c r="B46" s="25"/>
      <c r="C46" s="25"/>
      <c r="D46" s="25"/>
      <c r="E46" s="25"/>
      <c r="F46" s="25"/>
      <c r="G46" s="25"/>
      <c r="H46" s="25"/>
      <c r="I46" s="39"/>
      <c r="J46" s="25"/>
      <c r="K46" s="25"/>
      <c r="L46" s="25"/>
      <c r="M46" s="25"/>
      <c r="N46" s="25"/>
      <c r="O46" s="25"/>
      <c r="P46" s="25"/>
      <c r="Q46" s="25"/>
      <c r="R46" s="25"/>
      <c r="S46" s="25"/>
      <c r="T46" s="25"/>
      <c r="U46" s="25"/>
      <c r="V46" s="25"/>
      <c r="W46" s="25"/>
      <c r="X46" s="25"/>
      <c r="Y46" s="25"/>
      <c r="Z46" s="25"/>
      <c r="AA46" s="25"/>
      <c r="AB46" s="25"/>
    </row>
    <row r="47" spans="1:28" ht="12.75" customHeight="1">
      <c r="A47" s="25"/>
      <c r="B47" s="25"/>
      <c r="C47" s="25"/>
      <c r="D47" s="25"/>
      <c r="E47" s="25"/>
      <c r="F47" s="25"/>
      <c r="G47" s="25"/>
      <c r="H47" s="25"/>
      <c r="I47" s="39"/>
      <c r="J47" s="25"/>
      <c r="K47" s="25"/>
      <c r="L47" s="25"/>
      <c r="M47" s="25"/>
      <c r="N47" s="25"/>
      <c r="O47" s="25"/>
      <c r="P47" s="25"/>
      <c r="Q47" s="25"/>
      <c r="R47" s="25"/>
      <c r="S47" s="25"/>
      <c r="T47" s="25"/>
      <c r="U47" s="25"/>
      <c r="V47" s="25"/>
      <c r="W47" s="25"/>
      <c r="X47" s="25"/>
      <c r="Y47" s="25"/>
      <c r="Z47" s="25"/>
      <c r="AA47" s="25"/>
      <c r="AB47" s="25"/>
    </row>
    <row r="48" spans="1:28" ht="12.75" customHeight="1">
      <c r="A48" s="25"/>
      <c r="B48" s="25"/>
      <c r="C48" s="25"/>
      <c r="D48" s="25"/>
      <c r="E48" s="25"/>
      <c r="F48" s="25"/>
      <c r="G48" s="25"/>
      <c r="H48" s="25"/>
      <c r="I48" s="39"/>
      <c r="J48" s="25"/>
      <c r="K48" s="25"/>
      <c r="L48" s="25"/>
      <c r="M48" s="25"/>
      <c r="N48" s="25"/>
      <c r="O48" s="25"/>
      <c r="P48" s="25"/>
      <c r="Q48" s="25"/>
      <c r="R48" s="25"/>
      <c r="S48" s="25"/>
      <c r="T48" s="25"/>
      <c r="U48" s="25"/>
      <c r="V48" s="25"/>
      <c r="W48" s="25"/>
      <c r="X48" s="25"/>
      <c r="Y48" s="25"/>
      <c r="Z48" s="25"/>
      <c r="AA48" s="25"/>
      <c r="AB48" s="25"/>
    </row>
    <row r="49" spans="1:28" ht="12.75" customHeight="1">
      <c r="A49" s="25"/>
      <c r="B49" s="25"/>
      <c r="C49" s="25"/>
      <c r="D49" s="25"/>
      <c r="E49" s="25"/>
      <c r="F49" s="25"/>
      <c r="G49" s="25"/>
      <c r="H49" s="25"/>
      <c r="I49" s="39"/>
      <c r="J49" s="25"/>
      <c r="K49" s="25"/>
      <c r="L49" s="25"/>
      <c r="M49" s="25"/>
      <c r="N49" s="25"/>
      <c r="O49" s="25"/>
      <c r="P49" s="25"/>
      <c r="Q49" s="25"/>
      <c r="R49" s="25"/>
      <c r="S49" s="25"/>
      <c r="T49" s="25"/>
      <c r="U49" s="25"/>
      <c r="V49" s="25"/>
      <c r="W49" s="25"/>
      <c r="X49" s="25"/>
      <c r="Y49" s="25"/>
      <c r="Z49" s="25"/>
      <c r="AA49" s="25"/>
      <c r="AB49" s="25"/>
    </row>
    <row r="50" spans="1:28" ht="12.75" customHeight="1">
      <c r="A50" s="25"/>
      <c r="B50" s="25"/>
      <c r="C50" s="25"/>
      <c r="D50" s="25"/>
      <c r="E50" s="25"/>
      <c r="F50" s="25"/>
      <c r="G50" s="25"/>
      <c r="H50" s="25"/>
      <c r="I50" s="39"/>
      <c r="J50" s="25"/>
      <c r="K50" s="25"/>
      <c r="L50" s="25"/>
      <c r="M50" s="25"/>
      <c r="N50" s="25"/>
      <c r="O50" s="25"/>
      <c r="P50" s="25"/>
      <c r="Q50" s="25"/>
      <c r="R50" s="25"/>
      <c r="S50" s="25"/>
      <c r="T50" s="25"/>
      <c r="U50" s="25"/>
      <c r="V50" s="25"/>
      <c r="W50" s="25"/>
      <c r="X50" s="25"/>
      <c r="Y50" s="25"/>
      <c r="Z50" s="25"/>
      <c r="AA50" s="25"/>
      <c r="AB50" s="25"/>
    </row>
    <row r="51" spans="1:28" ht="12.75" customHeight="1">
      <c r="A51" s="25"/>
      <c r="B51" s="25"/>
      <c r="C51" s="25"/>
      <c r="D51" s="25"/>
      <c r="E51" s="25"/>
      <c r="F51" s="25"/>
      <c r="G51" s="25"/>
      <c r="H51" s="25"/>
      <c r="I51" s="39"/>
      <c r="J51" s="25"/>
      <c r="K51" s="25"/>
      <c r="L51" s="25"/>
      <c r="M51" s="25"/>
      <c r="N51" s="25"/>
      <c r="O51" s="25"/>
      <c r="P51" s="25"/>
      <c r="Q51" s="25"/>
      <c r="R51" s="25"/>
      <c r="S51" s="25"/>
      <c r="T51" s="25"/>
      <c r="U51" s="25"/>
      <c r="V51" s="25"/>
      <c r="W51" s="25"/>
      <c r="X51" s="25"/>
      <c r="Y51" s="25"/>
      <c r="Z51" s="25"/>
      <c r="AA51" s="25"/>
      <c r="AB51" s="25"/>
    </row>
    <row r="52" spans="1:28" ht="12.75" customHeight="1">
      <c r="A52" s="25"/>
      <c r="B52" s="25"/>
      <c r="C52" s="25"/>
      <c r="D52" s="25"/>
      <c r="E52" s="25"/>
      <c r="F52" s="25"/>
      <c r="G52" s="25"/>
      <c r="H52" s="25"/>
      <c r="I52" s="39"/>
      <c r="J52" s="25"/>
      <c r="K52" s="25"/>
      <c r="L52" s="25"/>
      <c r="M52" s="25"/>
      <c r="N52" s="25"/>
      <c r="O52" s="25"/>
      <c r="P52" s="25"/>
      <c r="Q52" s="25"/>
      <c r="R52" s="25"/>
      <c r="S52" s="25"/>
      <c r="T52" s="25"/>
      <c r="U52" s="25"/>
      <c r="V52" s="25"/>
      <c r="W52" s="25"/>
      <c r="X52" s="25"/>
      <c r="Y52" s="25"/>
      <c r="Z52" s="25"/>
      <c r="AA52" s="25"/>
      <c r="AB52" s="25"/>
    </row>
    <row r="53" spans="1:28" ht="12.75" customHeight="1">
      <c r="A53" s="25"/>
      <c r="B53" s="25"/>
      <c r="C53" s="25"/>
      <c r="D53" s="25"/>
      <c r="E53" s="25"/>
      <c r="F53" s="25"/>
      <c r="G53" s="25"/>
      <c r="H53" s="25"/>
      <c r="I53" s="39"/>
      <c r="J53" s="25"/>
      <c r="K53" s="25"/>
      <c r="L53" s="25"/>
      <c r="M53" s="25"/>
      <c r="N53" s="25"/>
      <c r="O53" s="25"/>
      <c r="P53" s="25"/>
      <c r="Q53" s="25"/>
      <c r="R53" s="25"/>
      <c r="S53" s="25"/>
      <c r="T53" s="25"/>
      <c r="U53" s="25"/>
      <c r="V53" s="25"/>
      <c r="W53" s="25"/>
      <c r="X53" s="25"/>
      <c r="Y53" s="25"/>
      <c r="Z53" s="25"/>
      <c r="AA53" s="25"/>
      <c r="AB53" s="25"/>
    </row>
    <row r="54" spans="1:28" ht="12.75" customHeight="1">
      <c r="A54" s="25"/>
      <c r="B54" s="25"/>
      <c r="C54" s="25"/>
      <c r="D54" s="25"/>
      <c r="E54" s="25"/>
      <c r="F54" s="25"/>
      <c r="G54" s="25"/>
      <c r="H54" s="25"/>
      <c r="I54" s="39"/>
      <c r="J54" s="25"/>
      <c r="K54" s="25"/>
      <c r="L54" s="25"/>
      <c r="M54" s="25"/>
      <c r="N54" s="25"/>
      <c r="O54" s="25"/>
      <c r="P54" s="25"/>
      <c r="Q54" s="25"/>
      <c r="R54" s="25"/>
      <c r="S54" s="25"/>
      <c r="T54" s="25"/>
      <c r="U54" s="25"/>
      <c r="V54" s="25"/>
      <c r="W54" s="25"/>
      <c r="X54" s="25"/>
      <c r="Y54" s="25"/>
      <c r="Z54" s="25"/>
      <c r="AA54" s="25"/>
      <c r="AB54" s="25"/>
    </row>
    <row r="55" spans="1:28" ht="12.75" customHeight="1">
      <c r="A55" s="25"/>
      <c r="B55" s="25"/>
      <c r="C55" s="25"/>
      <c r="D55" s="25"/>
      <c r="E55" s="25"/>
      <c r="F55" s="25"/>
      <c r="G55" s="25"/>
      <c r="H55" s="25"/>
      <c r="I55" s="39"/>
      <c r="J55" s="25"/>
      <c r="K55" s="25"/>
      <c r="L55" s="25"/>
      <c r="M55" s="25"/>
      <c r="N55" s="25"/>
      <c r="O55" s="25"/>
      <c r="P55" s="25"/>
      <c r="Q55" s="25"/>
      <c r="R55" s="25"/>
      <c r="S55" s="25"/>
      <c r="T55" s="25"/>
      <c r="U55" s="25"/>
      <c r="V55" s="25"/>
      <c r="W55" s="25"/>
      <c r="X55" s="25"/>
      <c r="Y55" s="25"/>
      <c r="Z55" s="25"/>
      <c r="AA55" s="25"/>
      <c r="AB55" s="25"/>
    </row>
    <row r="56" spans="1:28" ht="12.75" customHeight="1">
      <c r="A56" s="25"/>
      <c r="B56" s="25"/>
      <c r="C56" s="25"/>
      <c r="D56" s="25"/>
      <c r="E56" s="25"/>
      <c r="F56" s="25"/>
      <c r="G56" s="25"/>
      <c r="H56" s="25"/>
      <c r="I56" s="39"/>
      <c r="J56" s="25"/>
      <c r="K56" s="25"/>
      <c r="L56" s="25"/>
      <c r="M56" s="25"/>
      <c r="N56" s="25"/>
      <c r="O56" s="25"/>
      <c r="P56" s="25"/>
      <c r="Q56" s="25"/>
      <c r="R56" s="25"/>
      <c r="S56" s="25"/>
      <c r="T56" s="25"/>
      <c r="U56" s="25"/>
      <c r="V56" s="25"/>
      <c r="W56" s="25"/>
      <c r="X56" s="25"/>
      <c r="Y56" s="25"/>
      <c r="Z56" s="25"/>
      <c r="AA56" s="25"/>
      <c r="AB56" s="25"/>
    </row>
    <row r="57" spans="1:28" ht="12.75" customHeight="1">
      <c r="A57" s="25"/>
      <c r="B57" s="25"/>
      <c r="C57" s="25"/>
      <c r="D57" s="25"/>
      <c r="E57" s="25"/>
      <c r="F57" s="25"/>
      <c r="G57" s="25"/>
      <c r="H57" s="25"/>
      <c r="I57" s="39"/>
      <c r="J57" s="25"/>
      <c r="K57" s="25"/>
      <c r="L57" s="25"/>
      <c r="M57" s="25"/>
      <c r="N57" s="25"/>
      <c r="O57" s="25"/>
      <c r="P57" s="25"/>
      <c r="Q57" s="25"/>
      <c r="R57" s="25"/>
      <c r="S57" s="25"/>
      <c r="T57" s="25"/>
      <c r="U57" s="25"/>
      <c r="V57" s="25"/>
      <c r="W57" s="25"/>
      <c r="X57" s="25"/>
      <c r="Y57" s="25"/>
      <c r="Z57" s="25"/>
      <c r="AA57" s="25"/>
      <c r="AB57" s="25"/>
    </row>
    <row r="58" spans="1:28" ht="12.75" customHeight="1">
      <c r="A58" s="25"/>
      <c r="B58" s="25"/>
      <c r="C58" s="25"/>
      <c r="D58" s="25"/>
      <c r="E58" s="25"/>
      <c r="F58" s="25"/>
      <c r="G58" s="25"/>
      <c r="H58" s="25"/>
      <c r="I58" s="39"/>
      <c r="J58" s="25"/>
      <c r="K58" s="25"/>
      <c r="L58" s="25"/>
      <c r="M58" s="25"/>
      <c r="N58" s="25"/>
      <c r="O58" s="25"/>
      <c r="P58" s="25"/>
      <c r="Q58" s="25"/>
      <c r="R58" s="25"/>
      <c r="S58" s="25"/>
      <c r="T58" s="25"/>
      <c r="U58" s="25"/>
      <c r="V58" s="25"/>
      <c r="W58" s="25"/>
      <c r="X58" s="25"/>
      <c r="Y58" s="25"/>
      <c r="Z58" s="25"/>
      <c r="AA58" s="25"/>
      <c r="AB58" s="25"/>
    </row>
    <row r="59" spans="1:28" ht="12.75" customHeight="1">
      <c r="A59" s="25"/>
      <c r="B59" s="25"/>
      <c r="C59" s="25"/>
      <c r="D59" s="25"/>
      <c r="E59" s="25"/>
      <c r="F59" s="25"/>
      <c r="G59" s="25"/>
      <c r="H59" s="25"/>
      <c r="I59" s="39"/>
      <c r="J59" s="25"/>
      <c r="K59" s="25"/>
      <c r="L59" s="25"/>
      <c r="M59" s="25"/>
      <c r="N59" s="25"/>
      <c r="O59" s="25"/>
      <c r="P59" s="25"/>
      <c r="Q59" s="25"/>
      <c r="R59" s="25"/>
      <c r="S59" s="25"/>
      <c r="T59" s="25"/>
      <c r="U59" s="25"/>
      <c r="V59" s="25"/>
      <c r="W59" s="25"/>
      <c r="X59" s="25"/>
      <c r="Y59" s="25"/>
      <c r="Z59" s="25"/>
      <c r="AA59" s="25"/>
      <c r="AB59" s="25"/>
    </row>
    <row r="60" spans="1:28" ht="12.75" customHeight="1">
      <c r="A60" s="25"/>
      <c r="B60" s="25"/>
      <c r="C60" s="25"/>
      <c r="D60" s="25"/>
      <c r="E60" s="25"/>
      <c r="F60" s="25"/>
      <c r="G60" s="25"/>
      <c r="H60" s="25"/>
      <c r="I60" s="39"/>
      <c r="J60" s="25"/>
      <c r="K60" s="25"/>
      <c r="L60" s="25"/>
      <c r="M60" s="25"/>
      <c r="N60" s="25"/>
      <c r="O60" s="25"/>
      <c r="P60" s="25"/>
      <c r="Q60" s="25"/>
      <c r="R60" s="25"/>
      <c r="S60" s="25"/>
      <c r="T60" s="25"/>
      <c r="U60" s="25"/>
      <c r="V60" s="25"/>
      <c r="W60" s="25"/>
      <c r="X60" s="25"/>
      <c r="Y60" s="25"/>
      <c r="Z60" s="25"/>
      <c r="AA60" s="25"/>
      <c r="AB60" s="25"/>
    </row>
    <row r="61" spans="1:28" ht="12.75" customHeight="1">
      <c r="A61" s="25"/>
      <c r="B61" s="25"/>
      <c r="C61" s="25"/>
      <c r="D61" s="25"/>
      <c r="E61" s="25"/>
      <c r="F61" s="25"/>
      <c r="G61" s="25"/>
      <c r="H61" s="25"/>
      <c r="I61" s="39"/>
      <c r="J61" s="25"/>
      <c r="K61" s="25"/>
      <c r="L61" s="25"/>
      <c r="M61" s="25"/>
      <c r="N61" s="25"/>
      <c r="O61" s="25"/>
      <c r="P61" s="25"/>
      <c r="Q61" s="25"/>
      <c r="R61" s="25"/>
      <c r="S61" s="25"/>
      <c r="T61" s="25"/>
      <c r="U61" s="25"/>
      <c r="V61" s="25"/>
      <c r="W61" s="25"/>
      <c r="X61" s="25"/>
      <c r="Y61" s="25"/>
      <c r="Z61" s="25"/>
      <c r="AA61" s="25"/>
      <c r="AB61" s="25"/>
    </row>
    <row r="62" spans="1:28" ht="12.75" customHeight="1">
      <c r="A62" s="25"/>
      <c r="B62" s="25"/>
      <c r="C62" s="25"/>
      <c r="D62" s="25"/>
      <c r="E62" s="25"/>
      <c r="F62" s="25"/>
      <c r="G62" s="25"/>
      <c r="H62" s="25"/>
      <c r="I62" s="39"/>
      <c r="J62" s="25"/>
      <c r="K62" s="25"/>
      <c r="L62" s="25"/>
      <c r="M62" s="25"/>
      <c r="N62" s="25"/>
      <c r="O62" s="25"/>
      <c r="P62" s="25"/>
      <c r="Q62" s="25"/>
      <c r="R62" s="25"/>
      <c r="S62" s="25"/>
      <c r="T62" s="25"/>
      <c r="U62" s="25"/>
      <c r="V62" s="25"/>
      <c r="W62" s="25"/>
      <c r="X62" s="25"/>
      <c r="Y62" s="25"/>
      <c r="Z62" s="25"/>
      <c r="AA62" s="25"/>
      <c r="AB62" s="25"/>
    </row>
    <row r="63" spans="1:28" ht="12.75" customHeight="1">
      <c r="A63" s="25"/>
      <c r="B63" s="25"/>
      <c r="C63" s="25"/>
      <c r="D63" s="25"/>
      <c r="E63" s="25"/>
      <c r="F63" s="25"/>
      <c r="G63" s="25"/>
      <c r="H63" s="25"/>
      <c r="I63" s="39"/>
      <c r="J63" s="25"/>
      <c r="K63" s="25"/>
      <c r="L63" s="25"/>
      <c r="M63" s="25"/>
      <c r="N63" s="25"/>
      <c r="O63" s="25"/>
      <c r="P63" s="25"/>
      <c r="Q63" s="25"/>
      <c r="R63" s="25"/>
      <c r="S63" s="25"/>
      <c r="T63" s="25"/>
      <c r="U63" s="25"/>
      <c r="V63" s="25"/>
      <c r="W63" s="25"/>
      <c r="X63" s="25"/>
      <c r="Y63" s="25"/>
      <c r="Z63" s="25"/>
      <c r="AA63" s="25"/>
      <c r="AB63" s="25"/>
    </row>
    <row r="64" spans="1:28" ht="12.75" customHeight="1">
      <c r="A64" s="25"/>
      <c r="B64" s="25"/>
      <c r="C64" s="25"/>
      <c r="D64" s="25"/>
      <c r="E64" s="25"/>
      <c r="F64" s="25"/>
      <c r="G64" s="25"/>
      <c r="H64" s="25"/>
      <c r="I64" s="39"/>
      <c r="J64" s="25"/>
      <c r="K64" s="25"/>
      <c r="L64" s="25"/>
      <c r="M64" s="25"/>
      <c r="N64" s="25"/>
      <c r="O64" s="25"/>
      <c r="P64" s="25"/>
      <c r="Q64" s="25"/>
      <c r="R64" s="25"/>
      <c r="S64" s="25"/>
      <c r="T64" s="25"/>
      <c r="U64" s="25"/>
      <c r="V64" s="25"/>
      <c r="W64" s="25"/>
      <c r="X64" s="25"/>
      <c r="Y64" s="25"/>
      <c r="Z64" s="25"/>
      <c r="AA64" s="25"/>
      <c r="AB64" s="25"/>
    </row>
    <row r="65" spans="1:28" ht="12.75" customHeight="1">
      <c r="A65" s="25"/>
      <c r="B65" s="25"/>
      <c r="C65" s="25"/>
      <c r="D65" s="25"/>
      <c r="E65" s="25"/>
      <c r="F65" s="25"/>
      <c r="G65" s="25"/>
      <c r="H65" s="25"/>
      <c r="I65" s="39"/>
      <c r="J65" s="25"/>
      <c r="K65" s="25"/>
      <c r="L65" s="25"/>
      <c r="M65" s="25"/>
      <c r="N65" s="25"/>
      <c r="O65" s="25"/>
      <c r="P65" s="25"/>
      <c r="Q65" s="25"/>
      <c r="R65" s="25"/>
      <c r="S65" s="25"/>
      <c r="T65" s="25"/>
      <c r="U65" s="25"/>
      <c r="V65" s="25"/>
      <c r="W65" s="25"/>
      <c r="X65" s="25"/>
      <c r="Y65" s="25"/>
      <c r="Z65" s="25"/>
      <c r="AA65" s="25"/>
      <c r="AB65" s="25"/>
    </row>
    <row r="66" spans="1:28" ht="12.75" customHeight="1">
      <c r="A66" s="25"/>
      <c r="B66" s="25"/>
      <c r="C66" s="25"/>
      <c r="D66" s="25"/>
      <c r="E66" s="25"/>
      <c r="F66" s="25"/>
      <c r="G66" s="25"/>
      <c r="H66" s="25"/>
      <c r="I66" s="39"/>
      <c r="J66" s="25"/>
      <c r="K66" s="25"/>
      <c r="L66" s="25"/>
      <c r="M66" s="25"/>
      <c r="N66" s="25"/>
      <c r="O66" s="25"/>
      <c r="P66" s="25"/>
      <c r="Q66" s="25"/>
      <c r="R66" s="25"/>
      <c r="S66" s="25"/>
      <c r="T66" s="25"/>
      <c r="U66" s="25"/>
      <c r="V66" s="25"/>
      <c r="W66" s="25"/>
      <c r="X66" s="25"/>
      <c r="Y66" s="25"/>
      <c r="Z66" s="25"/>
      <c r="AA66" s="25"/>
      <c r="AB66" s="25"/>
    </row>
    <row r="67" spans="1:28" ht="12.75" customHeight="1">
      <c r="A67" s="25"/>
      <c r="B67" s="25"/>
      <c r="C67" s="25"/>
      <c r="D67" s="25"/>
      <c r="E67" s="25"/>
      <c r="F67" s="25"/>
      <c r="G67" s="25"/>
      <c r="H67" s="25"/>
      <c r="I67" s="39"/>
      <c r="J67" s="25"/>
      <c r="K67" s="25"/>
      <c r="L67" s="25"/>
      <c r="M67" s="25"/>
      <c r="N67" s="25"/>
      <c r="O67" s="25"/>
      <c r="P67" s="25"/>
      <c r="Q67" s="25"/>
      <c r="R67" s="25"/>
      <c r="S67" s="25"/>
      <c r="T67" s="25"/>
      <c r="U67" s="25"/>
      <c r="V67" s="25"/>
      <c r="W67" s="25"/>
      <c r="X67" s="25"/>
      <c r="Y67" s="25"/>
      <c r="Z67" s="25"/>
      <c r="AA67" s="25"/>
      <c r="AB67" s="25"/>
    </row>
    <row r="68" spans="1:28" ht="12.75" customHeight="1">
      <c r="A68" s="25"/>
      <c r="B68" s="25"/>
      <c r="C68" s="25"/>
      <c r="D68" s="25"/>
      <c r="E68" s="25"/>
      <c r="F68" s="25"/>
      <c r="G68" s="25"/>
      <c r="H68" s="25"/>
      <c r="I68" s="39"/>
      <c r="J68" s="25"/>
      <c r="K68" s="25"/>
      <c r="L68" s="25"/>
      <c r="M68" s="25"/>
      <c r="N68" s="25"/>
      <c r="O68" s="25"/>
      <c r="P68" s="25"/>
      <c r="Q68" s="25"/>
      <c r="R68" s="25"/>
      <c r="S68" s="25"/>
      <c r="T68" s="25"/>
      <c r="U68" s="25"/>
      <c r="V68" s="25"/>
      <c r="W68" s="25"/>
      <c r="X68" s="25"/>
      <c r="Y68" s="25"/>
      <c r="Z68" s="25"/>
      <c r="AA68" s="25"/>
      <c r="AB68" s="25"/>
    </row>
    <row r="69" spans="1:28" ht="12.75" customHeight="1">
      <c r="A69" s="25"/>
      <c r="B69" s="25"/>
      <c r="C69" s="25"/>
      <c r="D69" s="25"/>
      <c r="E69" s="25"/>
      <c r="F69" s="25"/>
      <c r="G69" s="25"/>
      <c r="H69" s="25"/>
      <c r="I69" s="39"/>
      <c r="J69" s="25"/>
      <c r="K69" s="25"/>
      <c r="L69" s="25"/>
      <c r="M69" s="25"/>
      <c r="N69" s="25"/>
      <c r="O69" s="25"/>
      <c r="P69" s="25"/>
      <c r="Q69" s="25"/>
      <c r="R69" s="25"/>
      <c r="S69" s="25"/>
      <c r="T69" s="25"/>
      <c r="U69" s="25"/>
      <c r="V69" s="25"/>
      <c r="W69" s="25"/>
      <c r="X69" s="25"/>
      <c r="Y69" s="25"/>
      <c r="Z69" s="25"/>
      <c r="AA69" s="25"/>
      <c r="AB69" s="25"/>
    </row>
    <row r="70" spans="1:28" ht="12.75" customHeight="1">
      <c r="A70" s="25"/>
      <c r="B70" s="25"/>
      <c r="C70" s="25"/>
      <c r="D70" s="25"/>
      <c r="E70" s="25"/>
      <c r="F70" s="25"/>
      <c r="G70" s="25"/>
      <c r="H70" s="25"/>
      <c r="I70" s="39"/>
      <c r="J70" s="25"/>
      <c r="K70" s="25"/>
      <c r="L70" s="25"/>
      <c r="M70" s="25"/>
      <c r="N70" s="25"/>
      <c r="O70" s="25"/>
      <c r="P70" s="25"/>
      <c r="Q70" s="25"/>
      <c r="R70" s="25"/>
      <c r="S70" s="25"/>
      <c r="T70" s="25"/>
      <c r="U70" s="25"/>
      <c r="V70" s="25"/>
      <c r="W70" s="25"/>
      <c r="X70" s="25"/>
      <c r="Y70" s="25"/>
      <c r="Z70" s="25"/>
      <c r="AA70" s="25"/>
      <c r="AB70" s="25"/>
    </row>
    <row r="71" spans="1:28" ht="12.75" customHeight="1">
      <c r="A71" s="25"/>
      <c r="B71" s="25"/>
      <c r="C71" s="25"/>
      <c r="D71" s="25"/>
      <c r="E71" s="25"/>
      <c r="F71" s="25"/>
      <c r="G71" s="25"/>
      <c r="H71" s="25"/>
      <c r="I71" s="39"/>
      <c r="J71" s="25"/>
      <c r="K71" s="25"/>
      <c r="L71" s="25"/>
      <c r="M71" s="25"/>
      <c r="N71" s="25"/>
      <c r="O71" s="25"/>
      <c r="P71" s="25"/>
      <c r="Q71" s="25"/>
      <c r="R71" s="25"/>
      <c r="S71" s="25"/>
      <c r="T71" s="25"/>
      <c r="U71" s="25"/>
      <c r="V71" s="25"/>
      <c r="W71" s="25"/>
      <c r="X71" s="25"/>
      <c r="Y71" s="25"/>
      <c r="Z71" s="25"/>
      <c r="AA71" s="25"/>
      <c r="AB71" s="25"/>
    </row>
    <row r="72" spans="1:28" ht="12.75" customHeight="1">
      <c r="A72" s="25"/>
      <c r="B72" s="25"/>
      <c r="C72" s="25"/>
      <c r="D72" s="25"/>
      <c r="E72" s="25"/>
      <c r="F72" s="25"/>
      <c r="G72" s="25"/>
      <c r="H72" s="25"/>
      <c r="I72" s="39"/>
      <c r="J72" s="25"/>
      <c r="K72" s="25"/>
      <c r="L72" s="25"/>
      <c r="M72" s="25"/>
      <c r="N72" s="25"/>
      <c r="O72" s="25"/>
      <c r="P72" s="25"/>
      <c r="Q72" s="25"/>
      <c r="R72" s="25"/>
      <c r="S72" s="25"/>
      <c r="T72" s="25"/>
      <c r="U72" s="25"/>
      <c r="V72" s="25"/>
      <c r="W72" s="25"/>
      <c r="X72" s="25"/>
      <c r="Y72" s="25"/>
      <c r="Z72" s="25"/>
      <c r="AA72" s="25"/>
      <c r="AB72" s="25"/>
    </row>
    <row r="73" spans="1:28" ht="12.75" customHeight="1">
      <c r="A73" s="25"/>
      <c r="B73" s="25"/>
      <c r="C73" s="25"/>
      <c r="D73" s="25"/>
      <c r="E73" s="25"/>
      <c r="F73" s="25"/>
      <c r="G73" s="25"/>
      <c r="H73" s="25"/>
      <c r="I73" s="39"/>
      <c r="J73" s="25"/>
      <c r="K73" s="25"/>
      <c r="L73" s="25"/>
      <c r="M73" s="25"/>
      <c r="N73" s="25"/>
      <c r="O73" s="25"/>
      <c r="P73" s="25"/>
      <c r="Q73" s="25"/>
      <c r="R73" s="25"/>
      <c r="S73" s="25"/>
      <c r="T73" s="25"/>
      <c r="U73" s="25"/>
      <c r="V73" s="25"/>
      <c r="W73" s="25"/>
      <c r="X73" s="25"/>
      <c r="Y73" s="25"/>
      <c r="Z73" s="25"/>
      <c r="AA73" s="25"/>
      <c r="AB73" s="25"/>
    </row>
    <row r="74" spans="1:28" ht="12.75" customHeight="1">
      <c r="A74" s="25"/>
      <c r="B74" s="25"/>
      <c r="C74" s="25"/>
      <c r="D74" s="25"/>
      <c r="E74" s="25"/>
      <c r="F74" s="25"/>
      <c r="G74" s="25"/>
      <c r="H74" s="25"/>
      <c r="I74" s="39"/>
      <c r="J74" s="25"/>
      <c r="K74" s="25"/>
      <c r="L74" s="25"/>
      <c r="M74" s="25"/>
      <c r="N74" s="25"/>
      <c r="O74" s="25"/>
      <c r="P74" s="25"/>
      <c r="Q74" s="25"/>
      <c r="R74" s="25"/>
      <c r="S74" s="25"/>
      <c r="T74" s="25"/>
      <c r="U74" s="25"/>
      <c r="V74" s="25"/>
      <c r="W74" s="25"/>
      <c r="X74" s="25"/>
      <c r="Y74" s="25"/>
      <c r="Z74" s="25"/>
      <c r="AA74" s="25"/>
      <c r="AB74" s="25"/>
    </row>
    <row r="75" spans="1:28" ht="12.75" customHeight="1">
      <c r="A75" s="25"/>
      <c r="B75" s="25"/>
      <c r="C75" s="25"/>
      <c r="D75" s="25"/>
      <c r="E75" s="25"/>
      <c r="F75" s="25"/>
      <c r="G75" s="25"/>
      <c r="H75" s="25"/>
      <c r="I75" s="39"/>
      <c r="J75" s="25"/>
      <c r="K75" s="25"/>
      <c r="L75" s="25"/>
      <c r="M75" s="25"/>
      <c r="N75" s="25"/>
      <c r="O75" s="25"/>
      <c r="P75" s="25"/>
      <c r="Q75" s="25"/>
      <c r="R75" s="25"/>
      <c r="S75" s="25"/>
      <c r="T75" s="25"/>
      <c r="U75" s="25"/>
      <c r="V75" s="25"/>
      <c r="W75" s="25"/>
      <c r="X75" s="25"/>
      <c r="Y75" s="25"/>
      <c r="Z75" s="25"/>
      <c r="AA75" s="25"/>
      <c r="AB75" s="25"/>
    </row>
    <row r="76" spans="1:28" ht="12.75" customHeight="1">
      <c r="A76" s="25"/>
      <c r="B76" s="25"/>
      <c r="C76" s="25"/>
      <c r="D76" s="25"/>
      <c r="E76" s="25"/>
      <c r="F76" s="25"/>
      <c r="G76" s="25"/>
      <c r="H76" s="25"/>
      <c r="I76" s="39"/>
      <c r="J76" s="25"/>
      <c r="K76" s="25"/>
      <c r="L76" s="25"/>
      <c r="M76" s="25"/>
      <c r="N76" s="25"/>
      <c r="O76" s="25"/>
      <c r="P76" s="25"/>
      <c r="Q76" s="25"/>
      <c r="R76" s="25"/>
      <c r="S76" s="25"/>
      <c r="T76" s="25"/>
      <c r="U76" s="25"/>
      <c r="V76" s="25"/>
      <c r="W76" s="25"/>
      <c r="X76" s="25"/>
      <c r="Y76" s="25"/>
      <c r="Z76" s="25"/>
      <c r="AA76" s="25"/>
      <c r="AB76" s="25"/>
    </row>
    <row r="77" spans="1:28" ht="12.75" customHeight="1">
      <c r="A77" s="25"/>
      <c r="B77" s="25"/>
      <c r="C77" s="25"/>
      <c r="D77" s="25"/>
      <c r="E77" s="25"/>
      <c r="F77" s="25"/>
      <c r="G77" s="25"/>
      <c r="H77" s="25"/>
      <c r="I77" s="39"/>
      <c r="J77" s="25"/>
      <c r="K77" s="25"/>
      <c r="L77" s="25"/>
      <c r="M77" s="25"/>
      <c r="N77" s="25"/>
      <c r="O77" s="25"/>
      <c r="P77" s="25"/>
      <c r="Q77" s="25"/>
      <c r="R77" s="25"/>
      <c r="S77" s="25"/>
      <c r="T77" s="25"/>
      <c r="U77" s="25"/>
      <c r="V77" s="25"/>
      <c r="W77" s="25"/>
      <c r="X77" s="25"/>
      <c r="Y77" s="25"/>
      <c r="Z77" s="25"/>
      <c r="AA77" s="25"/>
      <c r="AB77" s="25"/>
    </row>
    <row r="78" spans="1:28" ht="12.75" customHeight="1">
      <c r="A78" s="25"/>
      <c r="B78" s="25"/>
      <c r="C78" s="25"/>
      <c r="D78" s="25"/>
      <c r="E78" s="25"/>
      <c r="F78" s="25"/>
      <c r="G78" s="25"/>
      <c r="H78" s="25"/>
      <c r="I78" s="39"/>
      <c r="J78" s="25"/>
      <c r="K78" s="25"/>
      <c r="L78" s="25"/>
      <c r="M78" s="25"/>
      <c r="N78" s="25"/>
      <c r="O78" s="25"/>
      <c r="P78" s="25"/>
      <c r="Q78" s="25"/>
      <c r="R78" s="25"/>
      <c r="S78" s="25"/>
      <c r="T78" s="25"/>
      <c r="U78" s="25"/>
      <c r="V78" s="25"/>
      <c r="W78" s="25"/>
      <c r="X78" s="25"/>
      <c r="Y78" s="25"/>
      <c r="Z78" s="25"/>
      <c r="AA78" s="25"/>
      <c r="AB78" s="25"/>
    </row>
    <row r="79" spans="1:28" ht="12.75" customHeight="1">
      <c r="A79" s="25"/>
      <c r="B79" s="25"/>
      <c r="C79" s="25"/>
      <c r="D79" s="25"/>
      <c r="E79" s="25"/>
      <c r="F79" s="25"/>
      <c r="G79" s="25"/>
      <c r="H79" s="25"/>
      <c r="I79" s="39"/>
      <c r="J79" s="25"/>
      <c r="K79" s="25"/>
      <c r="L79" s="25"/>
      <c r="M79" s="25"/>
      <c r="N79" s="25"/>
      <c r="O79" s="25"/>
      <c r="P79" s="25"/>
      <c r="Q79" s="25"/>
      <c r="R79" s="25"/>
      <c r="S79" s="25"/>
      <c r="T79" s="25"/>
      <c r="U79" s="25"/>
      <c r="V79" s="25"/>
      <c r="W79" s="25"/>
      <c r="X79" s="25"/>
      <c r="Y79" s="25"/>
      <c r="Z79" s="25"/>
      <c r="AA79" s="25"/>
      <c r="AB79" s="25"/>
    </row>
    <row r="80" spans="1:28" ht="12.75" customHeight="1">
      <c r="A80" s="25"/>
      <c r="B80" s="25"/>
      <c r="C80" s="25"/>
      <c r="D80" s="25"/>
      <c r="E80" s="25"/>
      <c r="F80" s="25"/>
      <c r="G80" s="25"/>
      <c r="H80" s="25"/>
      <c r="I80" s="39"/>
      <c r="J80" s="25"/>
      <c r="K80" s="25"/>
      <c r="L80" s="25"/>
      <c r="M80" s="25"/>
      <c r="N80" s="25"/>
      <c r="O80" s="25"/>
      <c r="P80" s="25"/>
      <c r="Q80" s="25"/>
      <c r="R80" s="25"/>
      <c r="S80" s="25"/>
      <c r="T80" s="25"/>
      <c r="U80" s="25"/>
      <c r="V80" s="25"/>
      <c r="W80" s="25"/>
      <c r="X80" s="25"/>
      <c r="Y80" s="25"/>
      <c r="Z80" s="25"/>
      <c r="AA80" s="25"/>
      <c r="AB80" s="25"/>
    </row>
    <row r="81" spans="1:28" ht="12.75" customHeight="1">
      <c r="A81" s="25"/>
      <c r="B81" s="25"/>
      <c r="C81" s="25"/>
      <c r="D81" s="25"/>
      <c r="E81" s="25"/>
      <c r="F81" s="25"/>
      <c r="G81" s="25"/>
      <c r="H81" s="25"/>
      <c r="I81" s="39"/>
      <c r="J81" s="25"/>
      <c r="K81" s="25"/>
      <c r="L81" s="25"/>
      <c r="M81" s="25"/>
      <c r="N81" s="25"/>
      <c r="O81" s="25"/>
      <c r="P81" s="25"/>
      <c r="Q81" s="25"/>
      <c r="R81" s="25"/>
      <c r="S81" s="25"/>
      <c r="T81" s="25"/>
      <c r="U81" s="25"/>
      <c r="V81" s="25"/>
      <c r="W81" s="25"/>
      <c r="X81" s="25"/>
      <c r="Y81" s="25"/>
      <c r="Z81" s="25"/>
      <c r="AA81" s="25"/>
      <c r="AB81" s="25"/>
    </row>
    <row r="82" spans="1:28" ht="12.75" customHeight="1">
      <c r="A82" s="25"/>
      <c r="B82" s="25"/>
      <c r="C82" s="25"/>
      <c r="D82" s="25"/>
      <c r="E82" s="25"/>
      <c r="F82" s="25"/>
      <c r="G82" s="25"/>
      <c r="H82" s="25"/>
      <c r="I82" s="39"/>
      <c r="J82" s="25"/>
      <c r="K82" s="25"/>
      <c r="L82" s="25"/>
      <c r="M82" s="25"/>
      <c r="N82" s="25"/>
      <c r="O82" s="25"/>
      <c r="P82" s="25"/>
      <c r="Q82" s="25"/>
      <c r="R82" s="25"/>
      <c r="S82" s="25"/>
      <c r="T82" s="25"/>
      <c r="U82" s="25"/>
      <c r="V82" s="25"/>
      <c r="W82" s="25"/>
      <c r="X82" s="25"/>
      <c r="Y82" s="25"/>
      <c r="Z82" s="25"/>
      <c r="AA82" s="25"/>
      <c r="AB82" s="25"/>
    </row>
    <row r="83" spans="1:28" ht="12.75" customHeight="1">
      <c r="A83" s="25"/>
      <c r="B83" s="25"/>
      <c r="C83" s="25"/>
      <c r="D83" s="25"/>
      <c r="E83" s="25"/>
      <c r="F83" s="25"/>
      <c r="G83" s="25"/>
      <c r="H83" s="25"/>
      <c r="I83" s="39"/>
      <c r="J83" s="25"/>
      <c r="K83" s="25"/>
      <c r="L83" s="25"/>
      <c r="M83" s="25"/>
      <c r="N83" s="25"/>
      <c r="O83" s="25"/>
      <c r="P83" s="25"/>
      <c r="Q83" s="25"/>
      <c r="R83" s="25"/>
      <c r="S83" s="25"/>
      <c r="T83" s="25"/>
      <c r="U83" s="25"/>
      <c r="V83" s="25"/>
      <c r="W83" s="25"/>
      <c r="X83" s="25"/>
      <c r="Y83" s="25"/>
      <c r="Z83" s="25"/>
      <c r="AA83" s="25"/>
      <c r="AB83" s="25"/>
    </row>
    <row r="84" spans="1:28" ht="12.75" customHeight="1">
      <c r="A84" s="25"/>
      <c r="B84" s="25"/>
      <c r="C84" s="25"/>
      <c r="D84" s="25"/>
      <c r="E84" s="25"/>
      <c r="F84" s="25"/>
      <c r="G84" s="25"/>
      <c r="H84" s="25"/>
      <c r="I84" s="39"/>
      <c r="J84" s="25"/>
      <c r="K84" s="25"/>
      <c r="L84" s="25"/>
      <c r="M84" s="25"/>
      <c r="N84" s="25"/>
      <c r="O84" s="25"/>
      <c r="P84" s="25"/>
      <c r="Q84" s="25"/>
      <c r="R84" s="25"/>
      <c r="S84" s="25"/>
      <c r="T84" s="25"/>
      <c r="U84" s="25"/>
      <c r="V84" s="25"/>
      <c r="W84" s="25"/>
      <c r="X84" s="25"/>
      <c r="Y84" s="25"/>
      <c r="Z84" s="25"/>
      <c r="AA84" s="25"/>
      <c r="AB84" s="25"/>
    </row>
    <row r="85" spans="1:28" ht="12.75" customHeight="1">
      <c r="A85" s="25"/>
      <c r="B85" s="25"/>
      <c r="C85" s="25"/>
      <c r="D85" s="25"/>
      <c r="E85" s="25"/>
      <c r="F85" s="25"/>
      <c r="G85" s="25"/>
      <c r="H85" s="25"/>
      <c r="I85" s="39"/>
      <c r="J85" s="25"/>
      <c r="K85" s="25"/>
      <c r="L85" s="25"/>
      <c r="M85" s="25"/>
      <c r="N85" s="25"/>
      <c r="O85" s="25"/>
      <c r="P85" s="25"/>
      <c r="Q85" s="25"/>
      <c r="R85" s="25"/>
      <c r="S85" s="25"/>
      <c r="T85" s="25"/>
      <c r="U85" s="25"/>
      <c r="V85" s="25"/>
      <c r="W85" s="25"/>
      <c r="X85" s="25"/>
      <c r="Y85" s="25"/>
      <c r="Z85" s="25"/>
      <c r="AA85" s="25"/>
      <c r="AB85" s="25"/>
    </row>
    <row r="86" spans="1:28" ht="12.75" customHeight="1">
      <c r="A86" s="25"/>
      <c r="B86" s="25"/>
      <c r="C86" s="25"/>
      <c r="D86" s="25"/>
      <c r="E86" s="25"/>
      <c r="F86" s="25"/>
      <c r="G86" s="25"/>
      <c r="H86" s="25"/>
      <c r="I86" s="39"/>
      <c r="J86" s="25"/>
      <c r="K86" s="25"/>
      <c r="L86" s="25"/>
      <c r="M86" s="25"/>
      <c r="N86" s="25"/>
      <c r="O86" s="25"/>
      <c r="P86" s="25"/>
      <c r="Q86" s="25"/>
      <c r="R86" s="25"/>
      <c r="S86" s="25"/>
      <c r="T86" s="25"/>
      <c r="U86" s="25"/>
      <c r="V86" s="25"/>
      <c r="W86" s="25"/>
      <c r="X86" s="25"/>
      <c r="Y86" s="25"/>
      <c r="Z86" s="25"/>
      <c r="AA86" s="25"/>
      <c r="AB86" s="25"/>
    </row>
    <row r="87" spans="1:28" ht="12.75" customHeight="1">
      <c r="A87" s="25"/>
      <c r="B87" s="25"/>
      <c r="C87" s="25"/>
      <c r="D87" s="25"/>
      <c r="E87" s="25"/>
      <c r="F87" s="25"/>
      <c r="G87" s="25"/>
      <c r="H87" s="25"/>
      <c r="I87" s="39"/>
      <c r="J87" s="25"/>
      <c r="K87" s="25"/>
      <c r="L87" s="25"/>
      <c r="M87" s="25"/>
      <c r="N87" s="25"/>
      <c r="O87" s="25"/>
      <c r="P87" s="25"/>
      <c r="Q87" s="25"/>
      <c r="R87" s="25"/>
      <c r="S87" s="25"/>
      <c r="T87" s="25"/>
      <c r="U87" s="25"/>
      <c r="V87" s="25"/>
      <c r="W87" s="25"/>
      <c r="X87" s="25"/>
      <c r="Y87" s="25"/>
      <c r="Z87" s="25"/>
      <c r="AA87" s="25"/>
      <c r="AB87" s="25"/>
    </row>
    <row r="88" spans="1:28" ht="12.75" customHeight="1">
      <c r="A88" s="25"/>
      <c r="B88" s="25"/>
      <c r="C88" s="25"/>
      <c r="D88" s="25"/>
      <c r="E88" s="25"/>
      <c r="F88" s="25"/>
      <c r="G88" s="25"/>
      <c r="H88" s="25"/>
      <c r="I88" s="39"/>
      <c r="J88" s="25"/>
      <c r="K88" s="25"/>
      <c r="L88" s="25"/>
      <c r="M88" s="25"/>
      <c r="N88" s="25"/>
      <c r="O88" s="25"/>
      <c r="P88" s="25"/>
      <c r="Q88" s="25"/>
      <c r="R88" s="25"/>
      <c r="S88" s="25"/>
      <c r="T88" s="25"/>
      <c r="U88" s="25"/>
      <c r="V88" s="25"/>
      <c r="W88" s="25"/>
      <c r="X88" s="25"/>
      <c r="Y88" s="25"/>
      <c r="Z88" s="25"/>
      <c r="AA88" s="25"/>
      <c r="AB88" s="25"/>
    </row>
    <row r="89" spans="1:28" ht="12.75" customHeight="1">
      <c r="A89" s="25"/>
      <c r="B89" s="25"/>
      <c r="C89" s="25"/>
      <c r="D89" s="25"/>
      <c r="E89" s="25"/>
      <c r="F89" s="25"/>
      <c r="G89" s="25"/>
      <c r="H89" s="25"/>
      <c r="I89" s="39"/>
      <c r="J89" s="25"/>
      <c r="K89" s="25"/>
      <c r="L89" s="25"/>
      <c r="M89" s="25"/>
      <c r="N89" s="25"/>
      <c r="O89" s="25"/>
      <c r="P89" s="25"/>
      <c r="Q89" s="25"/>
      <c r="R89" s="25"/>
      <c r="S89" s="25"/>
      <c r="T89" s="25"/>
      <c r="U89" s="25"/>
      <c r="V89" s="25"/>
      <c r="W89" s="25"/>
      <c r="X89" s="25"/>
      <c r="Y89" s="25"/>
      <c r="Z89" s="25"/>
      <c r="AA89" s="25"/>
      <c r="AB89" s="25"/>
    </row>
    <row r="90" spans="1:28" ht="12.75" customHeight="1">
      <c r="A90" s="25"/>
      <c r="B90" s="25"/>
      <c r="C90" s="25"/>
      <c r="D90" s="25"/>
      <c r="E90" s="25"/>
      <c r="F90" s="25"/>
      <c r="G90" s="25"/>
      <c r="H90" s="25"/>
      <c r="I90" s="39"/>
      <c r="J90" s="25"/>
      <c r="K90" s="25"/>
      <c r="L90" s="25"/>
      <c r="M90" s="25"/>
      <c r="N90" s="25"/>
      <c r="O90" s="25"/>
      <c r="P90" s="25"/>
      <c r="Q90" s="25"/>
      <c r="R90" s="25"/>
      <c r="S90" s="25"/>
      <c r="T90" s="25"/>
      <c r="U90" s="25"/>
      <c r="V90" s="25"/>
      <c r="W90" s="25"/>
      <c r="X90" s="25"/>
      <c r="Y90" s="25"/>
      <c r="Z90" s="25"/>
      <c r="AA90" s="25"/>
      <c r="AB90" s="25"/>
    </row>
    <row r="91" spans="1:28" ht="12.75" customHeight="1">
      <c r="A91" s="25"/>
      <c r="B91" s="25"/>
      <c r="C91" s="25"/>
      <c r="D91" s="25"/>
      <c r="E91" s="25"/>
      <c r="F91" s="25"/>
      <c r="G91" s="25"/>
      <c r="H91" s="25"/>
      <c r="I91" s="39"/>
      <c r="J91" s="25"/>
      <c r="K91" s="25"/>
      <c r="L91" s="25"/>
      <c r="M91" s="25"/>
      <c r="N91" s="25"/>
      <c r="O91" s="25"/>
      <c r="P91" s="25"/>
      <c r="Q91" s="25"/>
      <c r="R91" s="25"/>
      <c r="S91" s="25"/>
      <c r="T91" s="25"/>
      <c r="U91" s="25"/>
      <c r="V91" s="25"/>
      <c r="W91" s="25"/>
      <c r="X91" s="25"/>
      <c r="Y91" s="25"/>
      <c r="Z91" s="25"/>
      <c r="AA91" s="25"/>
      <c r="AB91" s="25"/>
    </row>
    <row r="92" spans="1:28" ht="12.75" customHeight="1">
      <c r="A92" s="25"/>
      <c r="B92" s="25"/>
      <c r="C92" s="25"/>
      <c r="D92" s="25"/>
      <c r="E92" s="25"/>
      <c r="F92" s="25"/>
      <c r="G92" s="25"/>
      <c r="H92" s="25"/>
      <c r="I92" s="39"/>
      <c r="J92" s="25"/>
      <c r="K92" s="25"/>
      <c r="L92" s="25"/>
      <c r="M92" s="25"/>
      <c r="N92" s="25"/>
      <c r="O92" s="25"/>
      <c r="P92" s="25"/>
      <c r="Q92" s="25"/>
      <c r="R92" s="25"/>
      <c r="S92" s="25"/>
      <c r="T92" s="25"/>
      <c r="U92" s="25"/>
      <c r="V92" s="25"/>
      <c r="W92" s="25"/>
      <c r="X92" s="25"/>
      <c r="Y92" s="25"/>
      <c r="Z92" s="25"/>
      <c r="AA92" s="25"/>
      <c r="AB92" s="25"/>
    </row>
    <row r="93" spans="1:28" ht="12.75" customHeight="1">
      <c r="A93" s="25"/>
      <c r="B93" s="25"/>
      <c r="C93" s="25"/>
      <c r="D93" s="25"/>
      <c r="E93" s="25"/>
      <c r="F93" s="25"/>
      <c r="G93" s="25"/>
      <c r="H93" s="25"/>
      <c r="I93" s="39"/>
      <c r="J93" s="25"/>
      <c r="K93" s="25"/>
      <c r="L93" s="25"/>
      <c r="M93" s="25"/>
      <c r="N93" s="25"/>
      <c r="O93" s="25"/>
      <c r="P93" s="25"/>
      <c r="Q93" s="25"/>
      <c r="R93" s="25"/>
      <c r="S93" s="25"/>
      <c r="T93" s="25"/>
      <c r="U93" s="25"/>
      <c r="V93" s="25"/>
      <c r="W93" s="25"/>
      <c r="X93" s="25"/>
      <c r="Y93" s="25"/>
      <c r="Z93" s="25"/>
      <c r="AA93" s="25"/>
      <c r="AB93" s="25"/>
    </row>
    <row r="94" spans="1:28" ht="12.75" customHeight="1">
      <c r="A94" s="25"/>
      <c r="B94" s="25"/>
      <c r="C94" s="25"/>
      <c r="D94" s="25"/>
      <c r="E94" s="25"/>
      <c r="F94" s="25"/>
      <c r="G94" s="25"/>
      <c r="H94" s="25"/>
      <c r="I94" s="39"/>
      <c r="J94" s="25"/>
      <c r="K94" s="25"/>
      <c r="L94" s="25"/>
      <c r="M94" s="25"/>
      <c r="N94" s="25"/>
      <c r="O94" s="25"/>
      <c r="P94" s="25"/>
      <c r="Q94" s="25"/>
      <c r="R94" s="25"/>
      <c r="S94" s="25"/>
      <c r="T94" s="25"/>
      <c r="U94" s="25"/>
      <c r="V94" s="25"/>
      <c r="W94" s="25"/>
      <c r="X94" s="25"/>
      <c r="Y94" s="25"/>
      <c r="Z94" s="25"/>
      <c r="AA94" s="25"/>
      <c r="AB94" s="25"/>
    </row>
    <row r="95" spans="1:28" ht="12.75" customHeight="1">
      <c r="A95" s="25"/>
      <c r="B95" s="25"/>
      <c r="C95" s="25"/>
      <c r="D95" s="25"/>
      <c r="E95" s="25"/>
      <c r="F95" s="25"/>
      <c r="G95" s="25"/>
      <c r="H95" s="25"/>
      <c r="I95" s="39"/>
      <c r="J95" s="25"/>
      <c r="K95" s="25"/>
      <c r="L95" s="25"/>
      <c r="M95" s="25"/>
      <c r="N95" s="25"/>
      <c r="O95" s="25"/>
      <c r="P95" s="25"/>
      <c r="Q95" s="25"/>
      <c r="R95" s="25"/>
      <c r="S95" s="25"/>
      <c r="T95" s="25"/>
      <c r="U95" s="25"/>
      <c r="V95" s="25"/>
      <c r="W95" s="25"/>
      <c r="X95" s="25"/>
      <c r="Y95" s="25"/>
      <c r="Z95" s="25"/>
      <c r="AA95" s="25"/>
      <c r="AB95" s="25"/>
    </row>
    <row r="96" spans="1:28" ht="12.75" customHeight="1">
      <c r="A96" s="25"/>
      <c r="B96" s="25"/>
      <c r="C96" s="25"/>
      <c r="D96" s="25"/>
      <c r="E96" s="25"/>
      <c r="F96" s="25"/>
      <c r="G96" s="25"/>
      <c r="H96" s="25"/>
      <c r="I96" s="39"/>
      <c r="J96" s="25"/>
      <c r="K96" s="25"/>
      <c r="L96" s="25"/>
      <c r="M96" s="25"/>
      <c r="N96" s="25"/>
      <c r="O96" s="25"/>
      <c r="P96" s="25"/>
      <c r="Q96" s="25"/>
      <c r="R96" s="25"/>
      <c r="S96" s="25"/>
      <c r="T96" s="25"/>
      <c r="U96" s="25"/>
      <c r="V96" s="25"/>
      <c r="W96" s="25"/>
      <c r="X96" s="25"/>
      <c r="Y96" s="25"/>
      <c r="Z96" s="25"/>
      <c r="AA96" s="25"/>
      <c r="AB96" s="25"/>
    </row>
    <row r="97" spans="1:28" ht="12.75" customHeight="1">
      <c r="A97" s="25"/>
      <c r="B97" s="25"/>
      <c r="C97" s="25"/>
      <c r="D97" s="25"/>
      <c r="E97" s="25"/>
      <c r="F97" s="25"/>
      <c r="G97" s="25"/>
      <c r="H97" s="25"/>
      <c r="I97" s="39"/>
      <c r="J97" s="25"/>
      <c r="K97" s="25"/>
      <c r="L97" s="25"/>
      <c r="M97" s="25"/>
      <c r="N97" s="25"/>
      <c r="O97" s="25"/>
      <c r="P97" s="25"/>
      <c r="Q97" s="25"/>
      <c r="R97" s="25"/>
      <c r="S97" s="25"/>
      <c r="T97" s="25"/>
      <c r="U97" s="25"/>
      <c r="V97" s="25"/>
      <c r="W97" s="25"/>
      <c r="X97" s="25"/>
      <c r="Y97" s="25"/>
      <c r="Z97" s="25"/>
      <c r="AA97" s="25"/>
      <c r="AB97" s="25"/>
    </row>
    <row r="98" spans="1:28" ht="12.75" customHeight="1">
      <c r="A98" s="25"/>
      <c r="B98" s="25"/>
      <c r="C98" s="25"/>
      <c r="D98" s="25"/>
      <c r="E98" s="25"/>
      <c r="F98" s="25"/>
      <c r="G98" s="25"/>
      <c r="H98" s="25"/>
      <c r="I98" s="39"/>
      <c r="J98" s="25"/>
      <c r="K98" s="25"/>
      <c r="L98" s="25"/>
      <c r="M98" s="25"/>
      <c r="N98" s="25"/>
      <c r="O98" s="25"/>
      <c r="P98" s="25"/>
      <c r="Q98" s="25"/>
      <c r="R98" s="25"/>
      <c r="S98" s="25"/>
      <c r="T98" s="25"/>
      <c r="U98" s="25"/>
      <c r="V98" s="25"/>
      <c r="W98" s="25"/>
      <c r="X98" s="25"/>
      <c r="Y98" s="25"/>
      <c r="Z98" s="25"/>
      <c r="AA98" s="25"/>
      <c r="AB98" s="25"/>
    </row>
    <row r="99" spans="1:28" ht="12.75" customHeight="1">
      <c r="A99" s="25"/>
      <c r="B99" s="25"/>
      <c r="C99" s="25"/>
      <c r="D99" s="25"/>
      <c r="E99" s="25"/>
      <c r="F99" s="25"/>
      <c r="G99" s="25"/>
      <c r="H99" s="25"/>
      <c r="I99" s="39"/>
      <c r="J99" s="25"/>
      <c r="K99" s="25"/>
      <c r="L99" s="25"/>
      <c r="M99" s="25"/>
      <c r="N99" s="25"/>
      <c r="O99" s="25"/>
      <c r="P99" s="25"/>
      <c r="Q99" s="25"/>
      <c r="R99" s="25"/>
      <c r="S99" s="25"/>
      <c r="T99" s="25"/>
      <c r="U99" s="25"/>
      <c r="V99" s="25"/>
      <c r="W99" s="25"/>
      <c r="X99" s="25"/>
      <c r="Y99" s="25"/>
      <c r="Z99" s="25"/>
      <c r="AA99" s="25"/>
      <c r="AB99" s="25"/>
    </row>
    <row r="100" spans="1:28" ht="12.75" customHeight="1">
      <c r="A100" s="25"/>
      <c r="B100" s="25"/>
      <c r="C100" s="25"/>
      <c r="D100" s="25"/>
      <c r="E100" s="25"/>
      <c r="F100" s="25"/>
      <c r="G100" s="25"/>
      <c r="H100" s="25"/>
      <c r="I100" s="39"/>
      <c r="J100" s="25"/>
      <c r="K100" s="25"/>
      <c r="L100" s="25"/>
      <c r="M100" s="25"/>
      <c r="N100" s="25"/>
      <c r="O100" s="25"/>
      <c r="P100" s="25"/>
      <c r="Q100" s="25"/>
      <c r="R100" s="25"/>
      <c r="S100" s="25"/>
      <c r="T100" s="25"/>
      <c r="U100" s="25"/>
      <c r="V100" s="25"/>
      <c r="W100" s="25"/>
      <c r="X100" s="25"/>
      <c r="Y100" s="25"/>
      <c r="Z100" s="25"/>
      <c r="AA100" s="25"/>
      <c r="AB100" s="25"/>
    </row>
    <row r="101" spans="1:28" ht="12.75" customHeight="1">
      <c r="A101" s="25"/>
      <c r="B101" s="25"/>
      <c r="C101" s="25"/>
      <c r="D101" s="25"/>
      <c r="E101" s="25"/>
      <c r="F101" s="25"/>
      <c r="G101" s="25"/>
      <c r="H101" s="25"/>
      <c r="I101" s="39"/>
      <c r="J101" s="25"/>
      <c r="K101" s="25"/>
      <c r="L101" s="25"/>
      <c r="M101" s="25"/>
      <c r="N101" s="25"/>
      <c r="O101" s="25"/>
      <c r="P101" s="25"/>
      <c r="Q101" s="25"/>
      <c r="R101" s="25"/>
      <c r="S101" s="25"/>
      <c r="T101" s="25"/>
      <c r="U101" s="25"/>
      <c r="V101" s="25"/>
      <c r="W101" s="25"/>
      <c r="X101" s="25"/>
      <c r="Y101" s="25"/>
      <c r="Z101" s="25"/>
      <c r="AA101" s="25"/>
      <c r="AB101" s="25"/>
    </row>
    <row r="102" spans="1:28" ht="12.75" customHeight="1">
      <c r="A102" s="25"/>
      <c r="B102" s="25"/>
      <c r="C102" s="25"/>
      <c r="D102" s="25"/>
      <c r="E102" s="25"/>
      <c r="F102" s="25"/>
      <c r="G102" s="25"/>
      <c r="H102" s="25"/>
      <c r="I102" s="39"/>
      <c r="J102" s="25"/>
      <c r="K102" s="25"/>
      <c r="L102" s="25"/>
      <c r="M102" s="25"/>
      <c r="N102" s="25"/>
      <c r="O102" s="25"/>
      <c r="P102" s="25"/>
      <c r="Q102" s="25"/>
      <c r="R102" s="25"/>
      <c r="S102" s="25"/>
      <c r="T102" s="25"/>
      <c r="U102" s="25"/>
      <c r="V102" s="25"/>
      <c r="W102" s="25"/>
      <c r="X102" s="25"/>
      <c r="Y102" s="25"/>
      <c r="Z102" s="25"/>
      <c r="AA102" s="25"/>
      <c r="AB102" s="25"/>
    </row>
    <row r="103" spans="1:28" ht="12.75" customHeight="1">
      <c r="A103" s="25"/>
      <c r="B103" s="25"/>
      <c r="C103" s="25"/>
      <c r="D103" s="25"/>
      <c r="E103" s="25"/>
      <c r="F103" s="25"/>
      <c r="G103" s="25"/>
      <c r="H103" s="25"/>
      <c r="I103" s="39"/>
      <c r="J103" s="25"/>
      <c r="K103" s="25"/>
      <c r="L103" s="25"/>
      <c r="M103" s="25"/>
      <c r="N103" s="25"/>
      <c r="O103" s="25"/>
      <c r="P103" s="25"/>
      <c r="Q103" s="25"/>
      <c r="R103" s="25"/>
      <c r="S103" s="25"/>
      <c r="T103" s="25"/>
      <c r="U103" s="25"/>
      <c r="V103" s="25"/>
      <c r="W103" s="25"/>
      <c r="X103" s="25"/>
      <c r="Y103" s="25"/>
      <c r="Z103" s="25"/>
      <c r="AA103" s="25"/>
      <c r="AB103" s="25"/>
    </row>
    <row r="104" spans="1:28" ht="12.75" customHeight="1">
      <c r="A104" s="25"/>
      <c r="B104" s="25"/>
      <c r="C104" s="25"/>
      <c r="D104" s="25"/>
      <c r="E104" s="25"/>
      <c r="F104" s="25"/>
      <c r="G104" s="25"/>
      <c r="H104" s="25"/>
      <c r="I104" s="39"/>
      <c r="J104" s="25"/>
      <c r="K104" s="25"/>
      <c r="L104" s="25"/>
      <c r="M104" s="25"/>
      <c r="N104" s="25"/>
      <c r="O104" s="25"/>
      <c r="P104" s="25"/>
      <c r="Q104" s="25"/>
      <c r="R104" s="25"/>
      <c r="S104" s="25"/>
      <c r="T104" s="25"/>
      <c r="U104" s="25"/>
      <c r="V104" s="25"/>
      <c r="W104" s="25"/>
      <c r="X104" s="25"/>
      <c r="Y104" s="25"/>
      <c r="Z104" s="25"/>
      <c r="AA104" s="25"/>
      <c r="AB104" s="25"/>
    </row>
    <row r="105" spans="1:28" ht="12.75" customHeight="1">
      <c r="A105" s="25"/>
      <c r="B105" s="25"/>
      <c r="C105" s="25"/>
      <c r="D105" s="25"/>
      <c r="E105" s="25"/>
      <c r="F105" s="25"/>
      <c r="G105" s="25"/>
      <c r="H105" s="25"/>
      <c r="I105" s="39"/>
      <c r="J105" s="25"/>
      <c r="K105" s="25"/>
      <c r="L105" s="25"/>
      <c r="M105" s="25"/>
      <c r="N105" s="25"/>
      <c r="O105" s="25"/>
      <c r="P105" s="25"/>
      <c r="Q105" s="25"/>
      <c r="R105" s="25"/>
      <c r="S105" s="25"/>
      <c r="T105" s="25"/>
      <c r="U105" s="25"/>
      <c r="V105" s="25"/>
      <c r="W105" s="25"/>
      <c r="X105" s="25"/>
      <c r="Y105" s="25"/>
      <c r="Z105" s="25"/>
      <c r="AA105" s="25"/>
      <c r="AB105" s="25"/>
    </row>
    <row r="106" spans="1:28" ht="12.75" customHeight="1">
      <c r="A106" s="25"/>
      <c r="B106" s="25"/>
      <c r="C106" s="25"/>
      <c r="D106" s="25"/>
      <c r="E106" s="25"/>
      <c r="F106" s="25"/>
      <c r="G106" s="25"/>
      <c r="H106" s="25"/>
      <c r="I106" s="39"/>
      <c r="J106" s="25"/>
      <c r="K106" s="25"/>
      <c r="L106" s="25"/>
      <c r="M106" s="25"/>
      <c r="N106" s="25"/>
      <c r="O106" s="25"/>
      <c r="P106" s="25"/>
      <c r="Q106" s="25"/>
      <c r="R106" s="25"/>
      <c r="S106" s="25"/>
      <c r="T106" s="25"/>
      <c r="U106" s="25"/>
      <c r="V106" s="25"/>
      <c r="W106" s="25"/>
      <c r="X106" s="25"/>
      <c r="Y106" s="25"/>
      <c r="Z106" s="25"/>
      <c r="AA106" s="25"/>
      <c r="AB106" s="25"/>
    </row>
    <row r="107" spans="1:28" ht="12.75" customHeight="1">
      <c r="A107" s="25"/>
      <c r="B107" s="25"/>
      <c r="C107" s="25"/>
      <c r="D107" s="25"/>
      <c r="E107" s="25"/>
      <c r="F107" s="25"/>
      <c r="G107" s="25"/>
      <c r="H107" s="25"/>
      <c r="I107" s="39"/>
      <c r="J107" s="25"/>
      <c r="K107" s="25"/>
      <c r="L107" s="25"/>
      <c r="M107" s="25"/>
      <c r="N107" s="25"/>
      <c r="O107" s="25"/>
      <c r="P107" s="25"/>
      <c r="Q107" s="25"/>
      <c r="R107" s="25"/>
      <c r="S107" s="25"/>
      <c r="T107" s="25"/>
      <c r="U107" s="25"/>
      <c r="V107" s="25"/>
      <c r="W107" s="25"/>
      <c r="X107" s="25"/>
      <c r="Y107" s="25"/>
      <c r="Z107" s="25"/>
      <c r="AA107" s="25"/>
      <c r="AB107" s="25"/>
    </row>
    <row r="108" spans="1:28" ht="12.75" customHeight="1">
      <c r="A108" s="25"/>
      <c r="B108" s="25"/>
      <c r="C108" s="25"/>
      <c r="D108" s="25"/>
      <c r="E108" s="25"/>
      <c r="F108" s="25"/>
      <c r="G108" s="25"/>
      <c r="H108" s="25"/>
      <c r="I108" s="39"/>
      <c r="J108" s="25"/>
      <c r="K108" s="25"/>
      <c r="L108" s="25"/>
      <c r="M108" s="25"/>
      <c r="N108" s="25"/>
      <c r="O108" s="25"/>
      <c r="P108" s="25"/>
      <c r="Q108" s="25"/>
      <c r="R108" s="25"/>
      <c r="S108" s="25"/>
      <c r="T108" s="25"/>
      <c r="U108" s="25"/>
      <c r="V108" s="25"/>
      <c r="W108" s="25"/>
      <c r="X108" s="25"/>
      <c r="Y108" s="25"/>
      <c r="Z108" s="25"/>
      <c r="AA108" s="25"/>
      <c r="AB108" s="25"/>
    </row>
    <row r="109" spans="1:28" ht="12.75" customHeight="1">
      <c r="A109" s="25"/>
      <c r="B109" s="25"/>
      <c r="C109" s="25"/>
      <c r="D109" s="25"/>
      <c r="E109" s="25"/>
      <c r="F109" s="25"/>
      <c r="G109" s="25"/>
      <c r="H109" s="25"/>
      <c r="I109" s="39"/>
      <c r="J109" s="25"/>
      <c r="K109" s="25"/>
      <c r="L109" s="25"/>
      <c r="M109" s="25"/>
      <c r="N109" s="25"/>
      <c r="O109" s="25"/>
      <c r="P109" s="25"/>
      <c r="Q109" s="25"/>
      <c r="R109" s="25"/>
      <c r="S109" s="25"/>
      <c r="T109" s="25"/>
      <c r="U109" s="25"/>
      <c r="V109" s="25"/>
      <c r="W109" s="25"/>
      <c r="X109" s="25"/>
      <c r="Y109" s="25"/>
      <c r="Z109" s="25"/>
      <c r="AA109" s="25"/>
      <c r="AB109" s="25"/>
    </row>
    <row r="110" spans="1:28" ht="12.75" customHeight="1">
      <c r="A110" s="25"/>
      <c r="B110" s="25"/>
      <c r="C110" s="25"/>
      <c r="D110" s="25"/>
      <c r="E110" s="25"/>
      <c r="F110" s="25"/>
      <c r="G110" s="25"/>
      <c r="H110" s="25"/>
      <c r="I110" s="39"/>
      <c r="J110" s="25"/>
      <c r="K110" s="25"/>
      <c r="L110" s="25"/>
      <c r="M110" s="25"/>
      <c r="N110" s="25"/>
      <c r="O110" s="25"/>
      <c r="P110" s="25"/>
      <c r="Q110" s="25"/>
      <c r="R110" s="25"/>
      <c r="S110" s="25"/>
      <c r="T110" s="25"/>
      <c r="U110" s="25"/>
      <c r="V110" s="25"/>
      <c r="W110" s="25"/>
      <c r="X110" s="25"/>
      <c r="Y110" s="25"/>
      <c r="Z110" s="25"/>
      <c r="AA110" s="25"/>
      <c r="AB110" s="25"/>
    </row>
    <row r="111" spans="1:28" ht="12.75" customHeight="1">
      <c r="A111" s="25"/>
      <c r="B111" s="25"/>
      <c r="C111" s="25"/>
      <c r="D111" s="25"/>
      <c r="E111" s="25"/>
      <c r="F111" s="25"/>
      <c r="G111" s="25"/>
      <c r="H111" s="25"/>
      <c r="I111" s="39"/>
      <c r="J111" s="25"/>
      <c r="K111" s="25"/>
      <c r="L111" s="25"/>
      <c r="M111" s="25"/>
      <c r="N111" s="25"/>
      <c r="O111" s="25"/>
      <c r="P111" s="25"/>
      <c r="Q111" s="25"/>
      <c r="R111" s="25"/>
      <c r="S111" s="25"/>
      <c r="T111" s="25"/>
      <c r="U111" s="25"/>
      <c r="V111" s="25"/>
      <c r="W111" s="25"/>
      <c r="X111" s="25"/>
      <c r="Y111" s="25"/>
      <c r="Z111" s="25"/>
      <c r="AA111" s="25"/>
      <c r="AB111" s="25"/>
    </row>
    <row r="112" spans="1:28" ht="12.75" customHeight="1">
      <c r="A112" s="25"/>
      <c r="B112" s="25"/>
      <c r="C112" s="25"/>
      <c r="D112" s="25"/>
      <c r="E112" s="25"/>
      <c r="F112" s="25"/>
      <c r="G112" s="25"/>
      <c r="H112" s="25"/>
      <c r="I112" s="39"/>
      <c r="J112" s="25"/>
      <c r="K112" s="25"/>
      <c r="L112" s="25"/>
      <c r="M112" s="25"/>
      <c r="N112" s="25"/>
      <c r="O112" s="25"/>
      <c r="P112" s="25"/>
      <c r="Q112" s="25"/>
      <c r="R112" s="25"/>
      <c r="S112" s="25"/>
      <c r="T112" s="25"/>
      <c r="U112" s="25"/>
      <c r="V112" s="25"/>
      <c r="W112" s="25"/>
      <c r="X112" s="25"/>
      <c r="Y112" s="25"/>
      <c r="Z112" s="25"/>
      <c r="AA112" s="25"/>
      <c r="AB112" s="25"/>
    </row>
    <row r="113" spans="1:28" ht="12.75" customHeight="1">
      <c r="A113" s="25"/>
      <c r="B113" s="25"/>
      <c r="C113" s="25"/>
      <c r="D113" s="25"/>
      <c r="E113" s="25"/>
      <c r="F113" s="25"/>
      <c r="G113" s="25"/>
      <c r="H113" s="25"/>
      <c r="I113" s="39"/>
      <c r="J113" s="25"/>
      <c r="K113" s="25"/>
      <c r="L113" s="25"/>
      <c r="M113" s="25"/>
      <c r="N113" s="25"/>
      <c r="O113" s="25"/>
      <c r="P113" s="25"/>
      <c r="Q113" s="25"/>
      <c r="R113" s="25"/>
      <c r="S113" s="25"/>
      <c r="T113" s="25"/>
      <c r="U113" s="25"/>
      <c r="V113" s="25"/>
      <c r="W113" s="25"/>
      <c r="X113" s="25"/>
      <c r="Y113" s="25"/>
      <c r="Z113" s="25"/>
      <c r="AA113" s="25"/>
      <c r="AB113" s="25"/>
    </row>
    <row r="114" spans="1:28" ht="12.75" customHeight="1">
      <c r="A114" s="25"/>
      <c r="B114" s="25"/>
      <c r="C114" s="25"/>
      <c r="D114" s="25"/>
      <c r="E114" s="25"/>
      <c r="F114" s="25"/>
      <c r="G114" s="25"/>
      <c r="H114" s="25"/>
      <c r="I114" s="39"/>
      <c r="J114" s="25"/>
      <c r="K114" s="25"/>
      <c r="L114" s="25"/>
      <c r="M114" s="25"/>
      <c r="N114" s="25"/>
      <c r="O114" s="25"/>
      <c r="P114" s="25"/>
      <c r="Q114" s="25"/>
      <c r="R114" s="25"/>
      <c r="S114" s="25"/>
      <c r="T114" s="25"/>
      <c r="U114" s="25"/>
      <c r="V114" s="25"/>
      <c r="W114" s="25"/>
      <c r="X114" s="25"/>
      <c r="Y114" s="25"/>
      <c r="Z114" s="25"/>
      <c r="AA114" s="25"/>
      <c r="AB114" s="25"/>
    </row>
    <row r="115" spans="1:28" ht="12.75" customHeight="1">
      <c r="A115" s="25"/>
      <c r="B115" s="25"/>
      <c r="C115" s="25"/>
      <c r="D115" s="25"/>
      <c r="E115" s="25"/>
      <c r="F115" s="25"/>
      <c r="G115" s="25"/>
      <c r="H115" s="25"/>
      <c r="I115" s="39"/>
      <c r="J115" s="25"/>
      <c r="K115" s="25"/>
      <c r="L115" s="25"/>
      <c r="M115" s="25"/>
      <c r="N115" s="25"/>
      <c r="O115" s="25"/>
      <c r="P115" s="25"/>
      <c r="Q115" s="25"/>
      <c r="R115" s="25"/>
      <c r="S115" s="25"/>
      <c r="T115" s="25"/>
      <c r="U115" s="25"/>
      <c r="V115" s="25"/>
      <c r="W115" s="25"/>
      <c r="X115" s="25"/>
      <c r="Y115" s="25"/>
      <c r="Z115" s="25"/>
      <c r="AA115" s="25"/>
      <c r="AB115" s="25"/>
    </row>
    <row r="116" spans="1:28" ht="12.75" customHeight="1">
      <c r="A116" s="25"/>
      <c r="B116" s="25"/>
      <c r="C116" s="25"/>
      <c r="D116" s="25"/>
      <c r="E116" s="25"/>
      <c r="F116" s="25"/>
      <c r="G116" s="25"/>
      <c r="H116" s="25"/>
      <c r="I116" s="39"/>
      <c r="J116" s="25"/>
      <c r="K116" s="25"/>
      <c r="L116" s="25"/>
      <c r="M116" s="25"/>
      <c r="N116" s="25"/>
      <c r="O116" s="25"/>
      <c r="P116" s="25"/>
      <c r="Q116" s="25"/>
      <c r="R116" s="25"/>
      <c r="S116" s="25"/>
      <c r="T116" s="25"/>
      <c r="U116" s="25"/>
      <c r="V116" s="25"/>
      <c r="W116" s="25"/>
      <c r="X116" s="25"/>
      <c r="Y116" s="25"/>
      <c r="Z116" s="25"/>
      <c r="AA116" s="25"/>
      <c r="AB116" s="25"/>
    </row>
    <row r="117" spans="1:28" ht="12.75" customHeight="1">
      <c r="A117" s="25"/>
      <c r="B117" s="25"/>
      <c r="C117" s="25"/>
      <c r="D117" s="25"/>
      <c r="E117" s="25"/>
      <c r="F117" s="25"/>
      <c r="G117" s="25"/>
      <c r="H117" s="25"/>
      <c r="I117" s="39"/>
      <c r="J117" s="25"/>
      <c r="K117" s="25"/>
      <c r="L117" s="25"/>
      <c r="M117" s="25"/>
      <c r="N117" s="25"/>
      <c r="O117" s="25"/>
      <c r="P117" s="25"/>
      <c r="Q117" s="25"/>
      <c r="R117" s="25"/>
      <c r="S117" s="25"/>
      <c r="T117" s="25"/>
      <c r="U117" s="25"/>
      <c r="V117" s="25"/>
      <c r="W117" s="25"/>
      <c r="X117" s="25"/>
      <c r="Y117" s="25"/>
      <c r="Z117" s="25"/>
      <c r="AA117" s="25"/>
      <c r="AB117" s="25"/>
    </row>
    <row r="118" spans="1:28" ht="12.75" customHeight="1">
      <c r="A118" s="25"/>
      <c r="B118" s="25"/>
      <c r="C118" s="25"/>
      <c r="D118" s="25"/>
      <c r="E118" s="25"/>
      <c r="F118" s="25"/>
      <c r="G118" s="25"/>
      <c r="H118" s="25"/>
      <c r="I118" s="39"/>
      <c r="J118" s="25"/>
      <c r="K118" s="25"/>
      <c r="L118" s="25"/>
      <c r="M118" s="25"/>
      <c r="N118" s="25"/>
      <c r="O118" s="25"/>
      <c r="P118" s="25"/>
      <c r="Q118" s="25"/>
      <c r="R118" s="25"/>
      <c r="S118" s="25"/>
      <c r="T118" s="25"/>
      <c r="U118" s="25"/>
      <c r="V118" s="25"/>
      <c r="W118" s="25"/>
      <c r="X118" s="25"/>
      <c r="Y118" s="25"/>
      <c r="Z118" s="25"/>
      <c r="AA118" s="25"/>
      <c r="AB118" s="25"/>
    </row>
    <row r="119" spans="1:28" ht="12.75" customHeight="1">
      <c r="A119" s="25"/>
      <c r="B119" s="25"/>
      <c r="C119" s="25"/>
      <c r="D119" s="25"/>
      <c r="E119" s="25"/>
      <c r="F119" s="25"/>
      <c r="G119" s="25"/>
      <c r="H119" s="25"/>
      <c r="I119" s="39"/>
      <c r="J119" s="25"/>
      <c r="K119" s="25"/>
      <c r="L119" s="25"/>
      <c r="M119" s="25"/>
      <c r="N119" s="25"/>
      <c r="O119" s="25"/>
      <c r="P119" s="25"/>
      <c r="Q119" s="25"/>
      <c r="R119" s="25"/>
      <c r="S119" s="25"/>
      <c r="T119" s="25"/>
      <c r="U119" s="25"/>
      <c r="V119" s="25"/>
      <c r="W119" s="25"/>
      <c r="X119" s="25"/>
      <c r="Y119" s="25"/>
      <c r="Z119" s="25"/>
      <c r="AA119" s="25"/>
      <c r="AB119" s="25"/>
    </row>
    <row r="120" spans="1:28" ht="12.75" customHeight="1">
      <c r="A120" s="25"/>
      <c r="B120" s="25"/>
      <c r="C120" s="25"/>
      <c r="D120" s="25"/>
      <c r="E120" s="25"/>
      <c r="F120" s="25"/>
      <c r="G120" s="25"/>
      <c r="H120" s="25"/>
      <c r="I120" s="39"/>
      <c r="J120" s="25"/>
      <c r="K120" s="25"/>
      <c r="L120" s="25"/>
      <c r="M120" s="25"/>
      <c r="N120" s="25"/>
      <c r="O120" s="25"/>
      <c r="P120" s="25"/>
      <c r="Q120" s="25"/>
      <c r="R120" s="25"/>
      <c r="S120" s="25"/>
      <c r="T120" s="25"/>
      <c r="U120" s="25"/>
      <c r="V120" s="25"/>
      <c r="W120" s="25"/>
      <c r="X120" s="25"/>
      <c r="Y120" s="25"/>
      <c r="Z120" s="25"/>
      <c r="AA120" s="25"/>
      <c r="AB120" s="25"/>
    </row>
    <row r="121" spans="1:28" ht="12.75" customHeight="1">
      <c r="A121" s="25"/>
      <c r="B121" s="25"/>
      <c r="C121" s="25"/>
      <c r="D121" s="25"/>
      <c r="E121" s="25"/>
      <c r="F121" s="25"/>
      <c r="G121" s="25"/>
      <c r="H121" s="25"/>
      <c r="I121" s="39"/>
      <c r="J121" s="25"/>
      <c r="K121" s="25"/>
      <c r="L121" s="25"/>
      <c r="M121" s="25"/>
      <c r="N121" s="25"/>
      <c r="O121" s="25"/>
      <c r="P121" s="25"/>
      <c r="Q121" s="25"/>
      <c r="R121" s="25"/>
      <c r="S121" s="25"/>
      <c r="T121" s="25"/>
      <c r="U121" s="25"/>
      <c r="V121" s="25"/>
      <c r="W121" s="25"/>
      <c r="X121" s="25"/>
      <c r="Y121" s="25"/>
      <c r="Z121" s="25"/>
      <c r="AA121" s="25"/>
      <c r="AB121" s="25"/>
    </row>
    <row r="122" spans="1:28" ht="12.75" customHeight="1">
      <c r="A122" s="25"/>
      <c r="B122" s="25"/>
      <c r="C122" s="25"/>
      <c r="D122" s="25"/>
      <c r="E122" s="25"/>
      <c r="F122" s="25"/>
      <c r="G122" s="25"/>
      <c r="H122" s="25"/>
      <c r="I122" s="39"/>
      <c r="J122" s="25"/>
      <c r="K122" s="25"/>
      <c r="L122" s="25"/>
      <c r="M122" s="25"/>
      <c r="N122" s="25"/>
      <c r="O122" s="25"/>
      <c r="P122" s="25"/>
      <c r="Q122" s="25"/>
      <c r="R122" s="25"/>
      <c r="S122" s="25"/>
      <c r="T122" s="25"/>
      <c r="U122" s="25"/>
      <c r="V122" s="25"/>
      <c r="W122" s="25"/>
      <c r="X122" s="25"/>
      <c r="Y122" s="25"/>
      <c r="Z122" s="25"/>
      <c r="AA122" s="25"/>
      <c r="AB122" s="25"/>
    </row>
    <row r="123" spans="1:28" ht="12.75" customHeight="1">
      <c r="A123" s="25"/>
      <c r="B123" s="25"/>
      <c r="C123" s="25"/>
      <c r="D123" s="25"/>
      <c r="E123" s="25"/>
      <c r="F123" s="25"/>
      <c r="G123" s="25"/>
      <c r="H123" s="25"/>
      <c r="I123" s="39"/>
      <c r="J123" s="25"/>
      <c r="K123" s="25"/>
      <c r="L123" s="25"/>
      <c r="M123" s="25"/>
      <c r="N123" s="25"/>
      <c r="O123" s="25"/>
      <c r="P123" s="25"/>
      <c r="Q123" s="25"/>
      <c r="R123" s="25"/>
      <c r="S123" s="25"/>
      <c r="T123" s="25"/>
      <c r="U123" s="25"/>
      <c r="V123" s="25"/>
      <c r="W123" s="25"/>
      <c r="X123" s="25"/>
      <c r="Y123" s="25"/>
      <c r="Z123" s="25"/>
      <c r="AA123" s="25"/>
      <c r="AB123" s="25"/>
    </row>
    <row r="124" spans="1:28" ht="12.75" customHeight="1">
      <c r="A124" s="25"/>
      <c r="B124" s="25"/>
      <c r="C124" s="25"/>
      <c r="D124" s="25"/>
      <c r="E124" s="25"/>
      <c r="F124" s="25"/>
      <c r="G124" s="25"/>
      <c r="H124" s="25"/>
      <c r="I124" s="39"/>
      <c r="J124" s="25"/>
      <c r="K124" s="25"/>
      <c r="L124" s="25"/>
      <c r="M124" s="25"/>
      <c r="N124" s="25"/>
      <c r="O124" s="25"/>
      <c r="P124" s="25"/>
      <c r="Q124" s="25"/>
      <c r="R124" s="25"/>
      <c r="S124" s="25"/>
      <c r="T124" s="25"/>
      <c r="U124" s="25"/>
      <c r="V124" s="25"/>
      <c r="W124" s="25"/>
      <c r="X124" s="25"/>
      <c r="Y124" s="25"/>
      <c r="Z124" s="25"/>
      <c r="AA124" s="25"/>
      <c r="AB124" s="25"/>
    </row>
    <row r="125" spans="1:28" ht="12.75" customHeight="1">
      <c r="A125" s="25"/>
      <c r="B125" s="25"/>
      <c r="C125" s="25"/>
      <c r="D125" s="25"/>
      <c r="E125" s="25"/>
      <c r="F125" s="25"/>
      <c r="G125" s="25"/>
      <c r="H125" s="25"/>
      <c r="I125" s="39"/>
      <c r="J125" s="25"/>
      <c r="K125" s="25"/>
      <c r="L125" s="25"/>
      <c r="M125" s="25"/>
      <c r="N125" s="25"/>
      <c r="O125" s="25"/>
      <c r="P125" s="25"/>
      <c r="Q125" s="25"/>
      <c r="R125" s="25"/>
      <c r="S125" s="25"/>
      <c r="T125" s="25"/>
      <c r="U125" s="25"/>
      <c r="V125" s="25"/>
      <c r="W125" s="25"/>
      <c r="X125" s="25"/>
      <c r="Y125" s="25"/>
      <c r="Z125" s="25"/>
      <c r="AA125" s="25"/>
      <c r="AB125" s="25"/>
    </row>
    <row r="126" spans="1:28" ht="12.75" customHeight="1">
      <c r="A126" s="25"/>
      <c r="B126" s="25"/>
      <c r="C126" s="25"/>
      <c r="D126" s="25"/>
      <c r="E126" s="25"/>
      <c r="F126" s="25"/>
      <c r="G126" s="25"/>
      <c r="H126" s="25"/>
      <c r="I126" s="39"/>
      <c r="J126" s="25"/>
      <c r="K126" s="25"/>
      <c r="L126" s="25"/>
      <c r="M126" s="25"/>
      <c r="N126" s="25"/>
      <c r="O126" s="25"/>
      <c r="P126" s="25"/>
      <c r="Q126" s="25"/>
      <c r="R126" s="25"/>
      <c r="S126" s="25"/>
      <c r="T126" s="25"/>
      <c r="U126" s="25"/>
      <c r="V126" s="25"/>
      <c r="W126" s="25"/>
      <c r="X126" s="25"/>
      <c r="Y126" s="25"/>
      <c r="Z126" s="25"/>
      <c r="AA126" s="25"/>
      <c r="AB126" s="25"/>
    </row>
    <row r="127" spans="1:28" ht="12.75" customHeight="1">
      <c r="A127" s="25"/>
      <c r="B127" s="25"/>
      <c r="C127" s="25"/>
      <c r="D127" s="25"/>
      <c r="E127" s="25"/>
      <c r="F127" s="25"/>
      <c r="G127" s="25"/>
      <c r="H127" s="25"/>
      <c r="I127" s="39"/>
      <c r="J127" s="25"/>
      <c r="K127" s="25"/>
      <c r="L127" s="25"/>
      <c r="M127" s="25"/>
      <c r="N127" s="25"/>
      <c r="O127" s="25"/>
      <c r="P127" s="25"/>
      <c r="Q127" s="25"/>
      <c r="R127" s="25"/>
      <c r="S127" s="25"/>
      <c r="T127" s="25"/>
      <c r="U127" s="25"/>
      <c r="V127" s="25"/>
      <c r="W127" s="25"/>
      <c r="X127" s="25"/>
      <c r="Y127" s="25"/>
      <c r="Z127" s="25"/>
      <c r="AA127" s="25"/>
      <c r="AB127" s="25"/>
    </row>
    <row r="128" spans="1:28" ht="12.75" customHeight="1">
      <c r="A128" s="25"/>
      <c r="B128" s="25"/>
      <c r="C128" s="25"/>
      <c r="D128" s="25"/>
      <c r="E128" s="25"/>
      <c r="F128" s="25"/>
      <c r="G128" s="25"/>
      <c r="H128" s="25"/>
      <c r="I128" s="39"/>
      <c r="J128" s="25"/>
      <c r="K128" s="25"/>
      <c r="L128" s="25"/>
      <c r="M128" s="25"/>
      <c r="N128" s="25"/>
      <c r="O128" s="25"/>
      <c r="P128" s="25"/>
      <c r="Q128" s="25"/>
      <c r="R128" s="25"/>
      <c r="S128" s="25"/>
      <c r="T128" s="25"/>
      <c r="U128" s="25"/>
      <c r="V128" s="25"/>
      <c r="W128" s="25"/>
      <c r="X128" s="25"/>
      <c r="Y128" s="25"/>
      <c r="Z128" s="25"/>
      <c r="AA128" s="25"/>
      <c r="AB128" s="25"/>
    </row>
    <row r="129" spans="1:28" ht="12.75" customHeight="1">
      <c r="A129" s="25"/>
      <c r="B129" s="25"/>
      <c r="C129" s="25"/>
      <c r="D129" s="25"/>
      <c r="E129" s="25"/>
      <c r="F129" s="25"/>
      <c r="G129" s="25"/>
      <c r="H129" s="25"/>
      <c r="I129" s="39"/>
      <c r="J129" s="25"/>
      <c r="K129" s="25"/>
      <c r="L129" s="25"/>
      <c r="M129" s="25"/>
      <c r="N129" s="25"/>
      <c r="O129" s="25"/>
      <c r="P129" s="25"/>
      <c r="Q129" s="25"/>
      <c r="R129" s="25"/>
      <c r="S129" s="25"/>
      <c r="T129" s="25"/>
      <c r="U129" s="25"/>
      <c r="V129" s="25"/>
      <c r="W129" s="25"/>
      <c r="X129" s="25"/>
      <c r="Y129" s="25"/>
      <c r="Z129" s="25"/>
      <c r="AA129" s="25"/>
      <c r="AB129" s="25"/>
    </row>
    <row r="130" spans="1:28" ht="12.75" customHeight="1">
      <c r="A130" s="25"/>
      <c r="B130" s="25"/>
      <c r="C130" s="25"/>
      <c r="D130" s="25"/>
      <c r="E130" s="25"/>
      <c r="F130" s="25"/>
      <c r="G130" s="25"/>
      <c r="H130" s="25"/>
      <c r="I130" s="39"/>
      <c r="J130" s="25"/>
      <c r="K130" s="25"/>
      <c r="L130" s="25"/>
      <c r="M130" s="25"/>
      <c r="N130" s="25"/>
      <c r="O130" s="25"/>
      <c r="P130" s="25"/>
      <c r="Q130" s="25"/>
      <c r="R130" s="25"/>
      <c r="S130" s="25"/>
      <c r="T130" s="25"/>
      <c r="U130" s="25"/>
      <c r="V130" s="25"/>
      <c r="W130" s="25"/>
      <c r="X130" s="25"/>
      <c r="Y130" s="25"/>
      <c r="Z130" s="25"/>
      <c r="AA130" s="25"/>
      <c r="AB130" s="25"/>
    </row>
    <row r="131" spans="1:28" ht="12.75" customHeight="1">
      <c r="A131" s="25"/>
      <c r="B131" s="25"/>
      <c r="C131" s="25"/>
      <c r="D131" s="25"/>
      <c r="E131" s="25"/>
      <c r="F131" s="25"/>
      <c r="G131" s="25"/>
      <c r="H131" s="25"/>
      <c r="I131" s="39"/>
      <c r="J131" s="25"/>
      <c r="K131" s="25"/>
      <c r="L131" s="25"/>
      <c r="M131" s="25"/>
      <c r="N131" s="25"/>
      <c r="O131" s="25"/>
      <c r="P131" s="25"/>
      <c r="Q131" s="25"/>
      <c r="R131" s="25"/>
      <c r="S131" s="25"/>
      <c r="T131" s="25"/>
      <c r="U131" s="25"/>
      <c r="V131" s="25"/>
      <c r="W131" s="25"/>
      <c r="X131" s="25"/>
      <c r="Y131" s="25"/>
      <c r="Z131" s="25"/>
      <c r="AA131" s="25"/>
      <c r="AB131" s="25"/>
    </row>
    <row r="132" spans="1:28" ht="12.75" customHeight="1">
      <c r="A132" s="25"/>
      <c r="B132" s="25"/>
      <c r="C132" s="25"/>
      <c r="D132" s="25"/>
      <c r="E132" s="25"/>
      <c r="F132" s="25"/>
      <c r="G132" s="25"/>
      <c r="H132" s="25"/>
      <c r="I132" s="39"/>
      <c r="J132" s="25"/>
      <c r="K132" s="25"/>
      <c r="L132" s="25"/>
      <c r="M132" s="25"/>
      <c r="N132" s="25"/>
      <c r="O132" s="25"/>
      <c r="P132" s="25"/>
      <c r="Q132" s="25"/>
      <c r="R132" s="25"/>
      <c r="S132" s="25"/>
      <c r="T132" s="25"/>
      <c r="U132" s="25"/>
      <c r="V132" s="25"/>
      <c r="W132" s="25"/>
      <c r="X132" s="25"/>
      <c r="Y132" s="25"/>
      <c r="Z132" s="25"/>
      <c r="AA132" s="25"/>
      <c r="AB132" s="25"/>
    </row>
    <row r="133" spans="1:28" ht="12.75" customHeight="1">
      <c r="A133" s="25"/>
      <c r="B133" s="25"/>
      <c r="C133" s="25"/>
      <c r="D133" s="25"/>
      <c r="E133" s="25"/>
      <c r="F133" s="25"/>
      <c r="G133" s="25"/>
      <c r="H133" s="25"/>
      <c r="I133" s="39"/>
      <c r="J133" s="25"/>
      <c r="K133" s="25"/>
      <c r="L133" s="25"/>
      <c r="M133" s="25"/>
      <c r="N133" s="25"/>
      <c r="O133" s="25"/>
      <c r="P133" s="25"/>
      <c r="Q133" s="25"/>
      <c r="R133" s="25"/>
      <c r="S133" s="25"/>
      <c r="T133" s="25"/>
      <c r="U133" s="25"/>
      <c r="V133" s="25"/>
      <c r="W133" s="25"/>
      <c r="X133" s="25"/>
      <c r="Y133" s="25"/>
      <c r="Z133" s="25"/>
      <c r="AA133" s="25"/>
      <c r="AB133" s="25"/>
    </row>
    <row r="134" spans="1:28" ht="12.75" customHeight="1">
      <c r="A134" s="25"/>
      <c r="B134" s="25"/>
      <c r="C134" s="25"/>
      <c r="D134" s="25"/>
      <c r="E134" s="25"/>
      <c r="F134" s="25"/>
      <c r="G134" s="25"/>
      <c r="H134" s="25"/>
      <c r="I134" s="39"/>
      <c r="J134" s="25"/>
      <c r="K134" s="25"/>
      <c r="L134" s="25"/>
      <c r="M134" s="25"/>
      <c r="N134" s="25"/>
      <c r="O134" s="25"/>
      <c r="P134" s="25"/>
      <c r="Q134" s="25"/>
      <c r="R134" s="25"/>
      <c r="S134" s="25"/>
      <c r="T134" s="25"/>
      <c r="U134" s="25"/>
      <c r="V134" s="25"/>
      <c r="W134" s="25"/>
      <c r="X134" s="25"/>
      <c r="Y134" s="25"/>
      <c r="Z134" s="25"/>
      <c r="AA134" s="25"/>
      <c r="AB134" s="25"/>
    </row>
    <row r="135" spans="1:28" ht="12.75" customHeight="1">
      <c r="A135" s="25"/>
      <c r="B135" s="25"/>
      <c r="C135" s="25"/>
      <c r="D135" s="25"/>
      <c r="E135" s="25"/>
      <c r="F135" s="25"/>
      <c r="G135" s="25"/>
      <c r="H135" s="25"/>
      <c r="I135" s="39"/>
      <c r="J135" s="25"/>
      <c r="K135" s="25"/>
      <c r="L135" s="25"/>
      <c r="M135" s="25"/>
      <c r="N135" s="25"/>
      <c r="O135" s="25"/>
      <c r="P135" s="25"/>
      <c r="Q135" s="25"/>
      <c r="R135" s="25"/>
      <c r="S135" s="25"/>
      <c r="T135" s="25"/>
      <c r="U135" s="25"/>
      <c r="V135" s="25"/>
      <c r="W135" s="25"/>
      <c r="X135" s="25"/>
      <c r="Y135" s="25"/>
      <c r="Z135" s="25"/>
      <c r="AA135" s="25"/>
      <c r="AB135" s="25"/>
    </row>
    <row r="136" spans="1:28" ht="12.75" customHeight="1">
      <c r="A136" s="25"/>
      <c r="B136" s="25"/>
      <c r="C136" s="25"/>
      <c r="D136" s="25"/>
      <c r="E136" s="25"/>
      <c r="F136" s="25"/>
      <c r="G136" s="25"/>
      <c r="H136" s="25"/>
      <c r="I136" s="39"/>
      <c r="J136" s="25"/>
      <c r="K136" s="25"/>
      <c r="L136" s="25"/>
      <c r="M136" s="25"/>
      <c r="N136" s="25"/>
      <c r="O136" s="25"/>
      <c r="P136" s="25"/>
      <c r="Q136" s="25"/>
      <c r="R136" s="25"/>
      <c r="S136" s="25"/>
      <c r="T136" s="25"/>
      <c r="U136" s="25"/>
      <c r="V136" s="25"/>
      <c r="W136" s="25"/>
      <c r="X136" s="25"/>
      <c r="Y136" s="25"/>
      <c r="Z136" s="25"/>
      <c r="AA136" s="25"/>
      <c r="AB136" s="25"/>
    </row>
    <row r="137" spans="1:28" ht="12.75" customHeight="1">
      <c r="A137" s="25"/>
      <c r="B137" s="25"/>
      <c r="C137" s="25"/>
      <c r="D137" s="25"/>
      <c r="E137" s="25"/>
      <c r="F137" s="25"/>
      <c r="G137" s="25"/>
      <c r="H137" s="25"/>
      <c r="I137" s="39"/>
      <c r="J137" s="25"/>
      <c r="K137" s="25"/>
      <c r="L137" s="25"/>
      <c r="M137" s="25"/>
      <c r="N137" s="25"/>
      <c r="O137" s="25"/>
      <c r="P137" s="25"/>
      <c r="Q137" s="25"/>
      <c r="R137" s="25"/>
      <c r="S137" s="25"/>
      <c r="T137" s="25"/>
      <c r="U137" s="25"/>
      <c r="V137" s="25"/>
      <c r="W137" s="25"/>
      <c r="X137" s="25"/>
      <c r="Y137" s="25"/>
      <c r="Z137" s="25"/>
      <c r="AA137" s="25"/>
      <c r="AB137" s="25"/>
    </row>
    <row r="138" spans="1:28" ht="12.75" customHeight="1">
      <c r="A138" s="25"/>
      <c r="B138" s="25"/>
      <c r="C138" s="25"/>
      <c r="D138" s="25"/>
      <c r="E138" s="25"/>
      <c r="F138" s="25"/>
      <c r="G138" s="25"/>
      <c r="H138" s="25"/>
      <c r="I138" s="39"/>
      <c r="J138" s="25"/>
      <c r="K138" s="25"/>
      <c r="L138" s="25"/>
      <c r="M138" s="25"/>
      <c r="N138" s="25"/>
      <c r="O138" s="25"/>
      <c r="P138" s="25"/>
      <c r="Q138" s="25"/>
      <c r="R138" s="25"/>
      <c r="S138" s="25"/>
      <c r="T138" s="25"/>
      <c r="U138" s="25"/>
      <c r="V138" s="25"/>
      <c r="W138" s="25"/>
      <c r="X138" s="25"/>
      <c r="Y138" s="25"/>
      <c r="Z138" s="25"/>
      <c r="AA138" s="25"/>
      <c r="AB138" s="25"/>
    </row>
    <row r="139" spans="1:28" ht="12.75" customHeight="1">
      <c r="A139" s="25"/>
      <c r="B139" s="25"/>
      <c r="C139" s="25"/>
      <c r="D139" s="25"/>
      <c r="E139" s="25"/>
      <c r="F139" s="25"/>
      <c r="G139" s="25"/>
      <c r="H139" s="25"/>
      <c r="I139" s="39"/>
      <c r="J139" s="25"/>
      <c r="K139" s="25"/>
      <c r="L139" s="25"/>
      <c r="M139" s="25"/>
      <c r="N139" s="25"/>
      <c r="O139" s="25"/>
      <c r="P139" s="25"/>
      <c r="Q139" s="25"/>
      <c r="R139" s="25"/>
      <c r="S139" s="25"/>
      <c r="T139" s="25"/>
      <c r="U139" s="25"/>
      <c r="V139" s="25"/>
      <c r="W139" s="25"/>
      <c r="X139" s="25"/>
      <c r="Y139" s="25"/>
      <c r="Z139" s="25"/>
      <c r="AA139" s="25"/>
      <c r="AB139" s="25"/>
    </row>
    <row r="140" spans="1:28" ht="12.75" customHeight="1">
      <c r="A140" s="25"/>
      <c r="B140" s="25"/>
      <c r="C140" s="25"/>
      <c r="D140" s="25"/>
      <c r="E140" s="25"/>
      <c r="F140" s="25"/>
      <c r="G140" s="25"/>
      <c r="H140" s="25"/>
      <c r="I140" s="39"/>
      <c r="J140" s="25"/>
      <c r="K140" s="25"/>
      <c r="L140" s="25"/>
      <c r="M140" s="25"/>
      <c r="N140" s="25"/>
      <c r="O140" s="25"/>
      <c r="P140" s="25"/>
      <c r="Q140" s="25"/>
      <c r="R140" s="25"/>
      <c r="S140" s="25"/>
      <c r="T140" s="25"/>
      <c r="U140" s="25"/>
      <c r="V140" s="25"/>
      <c r="W140" s="25"/>
      <c r="X140" s="25"/>
      <c r="Y140" s="25"/>
      <c r="Z140" s="25"/>
      <c r="AA140" s="25"/>
      <c r="AB140" s="25"/>
    </row>
    <row r="141" spans="1:28" ht="12.75" customHeight="1">
      <c r="A141" s="25"/>
      <c r="B141" s="25"/>
      <c r="C141" s="25"/>
      <c r="D141" s="25"/>
      <c r="E141" s="25"/>
      <c r="F141" s="25"/>
      <c r="G141" s="25"/>
      <c r="H141" s="25"/>
      <c r="I141" s="39"/>
      <c r="J141" s="25"/>
      <c r="K141" s="25"/>
      <c r="L141" s="25"/>
      <c r="M141" s="25"/>
      <c r="N141" s="25"/>
      <c r="O141" s="25"/>
      <c r="P141" s="25"/>
      <c r="Q141" s="25"/>
      <c r="R141" s="25"/>
      <c r="S141" s="25"/>
      <c r="T141" s="25"/>
      <c r="U141" s="25"/>
      <c r="V141" s="25"/>
      <c r="W141" s="25"/>
      <c r="X141" s="25"/>
      <c r="Y141" s="25"/>
      <c r="Z141" s="25"/>
      <c r="AA141" s="25"/>
      <c r="AB141" s="25"/>
    </row>
    <row r="142" spans="1:28" ht="12.75" customHeight="1">
      <c r="A142" s="25"/>
      <c r="B142" s="25"/>
      <c r="C142" s="25"/>
      <c r="D142" s="25"/>
      <c r="E142" s="25"/>
      <c r="F142" s="25"/>
      <c r="G142" s="25"/>
      <c r="H142" s="25"/>
      <c r="I142" s="39"/>
      <c r="J142" s="25"/>
      <c r="K142" s="25"/>
      <c r="L142" s="25"/>
      <c r="M142" s="25"/>
      <c r="N142" s="25"/>
      <c r="O142" s="25"/>
      <c r="P142" s="25"/>
      <c r="Q142" s="25"/>
      <c r="R142" s="25"/>
      <c r="S142" s="25"/>
      <c r="T142" s="25"/>
      <c r="U142" s="25"/>
      <c r="V142" s="25"/>
      <c r="W142" s="25"/>
      <c r="X142" s="25"/>
      <c r="Y142" s="25"/>
      <c r="Z142" s="25"/>
      <c r="AA142" s="25"/>
      <c r="AB142" s="25"/>
    </row>
    <row r="143" spans="1:28" ht="12.75" customHeight="1">
      <c r="A143" s="25"/>
      <c r="B143" s="25"/>
      <c r="C143" s="25"/>
      <c r="D143" s="25"/>
      <c r="E143" s="25"/>
      <c r="F143" s="25"/>
      <c r="G143" s="25"/>
      <c r="H143" s="25"/>
      <c r="I143" s="39"/>
      <c r="J143" s="25"/>
      <c r="K143" s="25"/>
      <c r="L143" s="25"/>
      <c r="M143" s="25"/>
      <c r="N143" s="25"/>
      <c r="O143" s="25"/>
      <c r="P143" s="25"/>
      <c r="Q143" s="25"/>
      <c r="R143" s="25"/>
      <c r="S143" s="25"/>
      <c r="T143" s="25"/>
      <c r="U143" s="25"/>
      <c r="V143" s="25"/>
      <c r="W143" s="25"/>
      <c r="X143" s="25"/>
      <c r="Y143" s="25"/>
      <c r="Z143" s="25"/>
      <c r="AA143" s="25"/>
      <c r="AB143" s="25"/>
    </row>
    <row r="144" spans="1:28" ht="12.75" customHeight="1">
      <c r="A144" s="25"/>
      <c r="B144" s="25"/>
      <c r="C144" s="25"/>
      <c r="D144" s="25"/>
      <c r="E144" s="25"/>
      <c r="F144" s="25"/>
      <c r="G144" s="25"/>
      <c r="H144" s="25"/>
      <c r="I144" s="39"/>
      <c r="J144" s="25"/>
      <c r="K144" s="25"/>
      <c r="L144" s="25"/>
      <c r="M144" s="25"/>
      <c r="N144" s="25"/>
      <c r="O144" s="25"/>
      <c r="P144" s="25"/>
      <c r="Q144" s="25"/>
      <c r="R144" s="25"/>
      <c r="S144" s="25"/>
      <c r="T144" s="25"/>
      <c r="U144" s="25"/>
      <c r="V144" s="25"/>
      <c r="W144" s="25"/>
      <c r="X144" s="25"/>
      <c r="Y144" s="25"/>
      <c r="Z144" s="25"/>
      <c r="AA144" s="25"/>
      <c r="AB144" s="25"/>
    </row>
    <row r="145" spans="1:28" ht="12.75" customHeight="1">
      <c r="A145" s="25"/>
      <c r="B145" s="25"/>
      <c r="C145" s="25"/>
      <c r="D145" s="25"/>
      <c r="E145" s="25"/>
      <c r="F145" s="25"/>
      <c r="G145" s="25"/>
      <c r="H145" s="25"/>
      <c r="I145" s="39"/>
      <c r="J145" s="25"/>
      <c r="K145" s="25"/>
      <c r="L145" s="25"/>
      <c r="M145" s="25"/>
      <c r="N145" s="25"/>
      <c r="O145" s="25"/>
      <c r="P145" s="25"/>
      <c r="Q145" s="25"/>
      <c r="R145" s="25"/>
      <c r="S145" s="25"/>
      <c r="T145" s="25"/>
      <c r="U145" s="25"/>
      <c r="V145" s="25"/>
      <c r="W145" s="25"/>
      <c r="X145" s="25"/>
      <c r="Y145" s="25"/>
      <c r="Z145" s="25"/>
      <c r="AA145" s="25"/>
      <c r="AB145" s="25"/>
    </row>
    <row r="146" spans="1:28" ht="12.75" customHeight="1">
      <c r="A146" s="25"/>
      <c r="B146" s="25"/>
      <c r="C146" s="25"/>
      <c r="D146" s="25"/>
      <c r="E146" s="25"/>
      <c r="F146" s="25"/>
      <c r="G146" s="25"/>
      <c r="H146" s="25"/>
      <c r="I146" s="39"/>
      <c r="J146" s="25"/>
      <c r="K146" s="25"/>
      <c r="L146" s="25"/>
      <c r="M146" s="25"/>
      <c r="N146" s="25"/>
      <c r="O146" s="25"/>
      <c r="P146" s="25"/>
      <c r="Q146" s="25"/>
      <c r="R146" s="25"/>
      <c r="S146" s="25"/>
      <c r="T146" s="25"/>
      <c r="U146" s="25"/>
      <c r="V146" s="25"/>
      <c r="W146" s="25"/>
      <c r="X146" s="25"/>
      <c r="Y146" s="25"/>
      <c r="Z146" s="25"/>
      <c r="AA146" s="25"/>
      <c r="AB146" s="25"/>
    </row>
    <row r="147" spans="1:28" ht="12.75" customHeight="1">
      <c r="A147" s="25"/>
      <c r="B147" s="25"/>
      <c r="C147" s="25"/>
      <c r="D147" s="25"/>
      <c r="E147" s="25"/>
      <c r="F147" s="25"/>
      <c r="G147" s="25"/>
      <c r="H147" s="25"/>
      <c r="I147" s="39"/>
      <c r="J147" s="25"/>
      <c r="K147" s="25"/>
      <c r="L147" s="25"/>
      <c r="M147" s="25"/>
      <c r="N147" s="25"/>
      <c r="O147" s="25"/>
      <c r="P147" s="25"/>
      <c r="Q147" s="25"/>
      <c r="R147" s="25"/>
      <c r="S147" s="25"/>
      <c r="T147" s="25"/>
      <c r="U147" s="25"/>
      <c r="V147" s="25"/>
      <c r="W147" s="25"/>
      <c r="X147" s="25"/>
      <c r="Y147" s="25"/>
      <c r="Z147" s="25"/>
      <c r="AA147" s="25"/>
      <c r="AB147" s="25"/>
    </row>
    <row r="148" spans="1:28" ht="12.75" customHeight="1">
      <c r="A148" s="25"/>
      <c r="B148" s="25"/>
      <c r="C148" s="25"/>
      <c r="D148" s="25"/>
      <c r="E148" s="25"/>
      <c r="F148" s="25"/>
      <c r="G148" s="25"/>
      <c r="H148" s="25"/>
      <c r="I148" s="39"/>
      <c r="J148" s="25"/>
      <c r="K148" s="25"/>
      <c r="L148" s="25"/>
      <c r="M148" s="25"/>
      <c r="N148" s="25"/>
      <c r="O148" s="25"/>
      <c r="P148" s="25"/>
      <c r="Q148" s="25"/>
      <c r="R148" s="25"/>
      <c r="S148" s="25"/>
      <c r="T148" s="25"/>
      <c r="U148" s="25"/>
      <c r="V148" s="25"/>
      <c r="W148" s="25"/>
      <c r="X148" s="25"/>
      <c r="Y148" s="25"/>
      <c r="Z148" s="25"/>
      <c r="AA148" s="25"/>
      <c r="AB148" s="25"/>
    </row>
    <row r="149" spans="1:28" ht="12.75" customHeight="1">
      <c r="A149" s="25"/>
      <c r="B149" s="25"/>
      <c r="C149" s="25"/>
      <c r="D149" s="25"/>
      <c r="E149" s="25"/>
      <c r="F149" s="25"/>
      <c r="G149" s="25"/>
      <c r="H149" s="25"/>
      <c r="I149" s="39"/>
      <c r="J149" s="25"/>
      <c r="K149" s="25"/>
      <c r="L149" s="25"/>
      <c r="M149" s="25"/>
      <c r="N149" s="25"/>
      <c r="O149" s="25"/>
      <c r="P149" s="25"/>
      <c r="Q149" s="25"/>
      <c r="R149" s="25"/>
      <c r="S149" s="25"/>
      <c r="T149" s="25"/>
      <c r="U149" s="25"/>
      <c r="V149" s="25"/>
      <c r="W149" s="25"/>
      <c r="X149" s="25"/>
      <c r="Y149" s="25"/>
      <c r="Z149" s="25"/>
      <c r="AA149" s="25"/>
      <c r="AB149" s="25"/>
    </row>
    <row r="150" spans="1:28" ht="12.75" customHeight="1">
      <c r="A150" s="25"/>
      <c r="B150" s="25"/>
      <c r="C150" s="25"/>
      <c r="D150" s="25"/>
      <c r="E150" s="25"/>
      <c r="F150" s="25"/>
      <c r="G150" s="25"/>
      <c r="H150" s="25"/>
      <c r="I150" s="39"/>
      <c r="J150" s="25"/>
      <c r="K150" s="25"/>
      <c r="L150" s="25"/>
      <c r="M150" s="25"/>
      <c r="N150" s="25"/>
      <c r="O150" s="25"/>
      <c r="P150" s="25"/>
      <c r="Q150" s="25"/>
      <c r="R150" s="25"/>
      <c r="S150" s="25"/>
      <c r="T150" s="25"/>
      <c r="U150" s="25"/>
      <c r="V150" s="25"/>
      <c r="W150" s="25"/>
      <c r="X150" s="25"/>
      <c r="Y150" s="25"/>
      <c r="Z150" s="25"/>
      <c r="AA150" s="25"/>
      <c r="AB150" s="25"/>
    </row>
    <row r="151" spans="1:28" ht="12.75" customHeight="1">
      <c r="A151" s="25"/>
      <c r="B151" s="25"/>
      <c r="C151" s="25"/>
      <c r="D151" s="25"/>
      <c r="E151" s="25"/>
      <c r="F151" s="25"/>
      <c r="G151" s="25"/>
      <c r="H151" s="25"/>
      <c r="I151" s="39"/>
      <c r="J151" s="25"/>
      <c r="K151" s="25"/>
      <c r="L151" s="25"/>
      <c r="M151" s="25"/>
      <c r="N151" s="25"/>
      <c r="O151" s="25"/>
      <c r="P151" s="25"/>
      <c r="Q151" s="25"/>
      <c r="R151" s="25"/>
      <c r="S151" s="25"/>
      <c r="T151" s="25"/>
      <c r="U151" s="25"/>
      <c r="V151" s="25"/>
      <c r="W151" s="25"/>
      <c r="X151" s="25"/>
      <c r="Y151" s="25"/>
      <c r="Z151" s="25"/>
      <c r="AA151" s="25"/>
      <c r="AB151" s="25"/>
    </row>
    <row r="152" spans="1:28" ht="12.75" customHeight="1">
      <c r="A152" s="25"/>
      <c r="B152" s="25"/>
      <c r="C152" s="25"/>
      <c r="D152" s="25"/>
      <c r="E152" s="25"/>
      <c r="F152" s="25"/>
      <c r="G152" s="25"/>
      <c r="H152" s="25"/>
      <c r="I152" s="39"/>
      <c r="J152" s="25"/>
      <c r="K152" s="25"/>
      <c r="L152" s="25"/>
      <c r="M152" s="25"/>
      <c r="N152" s="25"/>
      <c r="O152" s="25"/>
      <c r="P152" s="25"/>
      <c r="Q152" s="25"/>
      <c r="R152" s="25"/>
      <c r="S152" s="25"/>
      <c r="T152" s="25"/>
      <c r="U152" s="25"/>
      <c r="V152" s="25"/>
      <c r="W152" s="25"/>
      <c r="X152" s="25"/>
      <c r="Y152" s="25"/>
      <c r="Z152" s="25"/>
      <c r="AA152" s="25"/>
      <c r="AB152" s="25"/>
    </row>
    <row r="153" spans="1:28" ht="12.75" customHeight="1">
      <c r="A153" s="25"/>
      <c r="B153" s="25"/>
      <c r="C153" s="25"/>
      <c r="D153" s="25"/>
      <c r="E153" s="25"/>
      <c r="F153" s="25"/>
      <c r="G153" s="25"/>
      <c r="H153" s="25"/>
      <c r="I153" s="39"/>
      <c r="J153" s="25"/>
      <c r="K153" s="25"/>
      <c r="L153" s="25"/>
      <c r="M153" s="25"/>
      <c r="N153" s="25"/>
      <c r="O153" s="25"/>
      <c r="P153" s="25"/>
      <c r="Q153" s="25"/>
      <c r="R153" s="25"/>
      <c r="S153" s="25"/>
      <c r="T153" s="25"/>
      <c r="U153" s="25"/>
      <c r="V153" s="25"/>
      <c r="W153" s="25"/>
      <c r="X153" s="25"/>
      <c r="Y153" s="25"/>
      <c r="Z153" s="25"/>
      <c r="AA153" s="25"/>
      <c r="AB153" s="25"/>
    </row>
    <row r="154" spans="1:28" ht="12.75" customHeight="1">
      <c r="A154" s="25"/>
      <c r="B154" s="25"/>
      <c r="C154" s="25"/>
      <c r="D154" s="25"/>
      <c r="E154" s="25"/>
      <c r="F154" s="25"/>
      <c r="G154" s="25"/>
      <c r="H154" s="25"/>
      <c r="I154" s="39"/>
      <c r="J154" s="25"/>
      <c r="K154" s="25"/>
      <c r="L154" s="25"/>
      <c r="M154" s="25"/>
      <c r="N154" s="25"/>
      <c r="O154" s="25"/>
      <c r="P154" s="25"/>
      <c r="Q154" s="25"/>
      <c r="R154" s="25"/>
      <c r="S154" s="25"/>
      <c r="T154" s="25"/>
      <c r="U154" s="25"/>
      <c r="V154" s="25"/>
      <c r="W154" s="25"/>
      <c r="X154" s="25"/>
      <c r="Y154" s="25"/>
      <c r="Z154" s="25"/>
      <c r="AA154" s="25"/>
      <c r="AB154" s="25"/>
    </row>
    <row r="155" spans="1:28" ht="12.75" customHeight="1">
      <c r="A155" s="25"/>
      <c r="B155" s="25"/>
      <c r="C155" s="25"/>
      <c r="D155" s="25"/>
      <c r="E155" s="25"/>
      <c r="F155" s="25"/>
      <c r="G155" s="25"/>
      <c r="H155" s="25"/>
      <c r="I155" s="39"/>
      <c r="J155" s="25"/>
      <c r="K155" s="25"/>
      <c r="L155" s="25"/>
      <c r="M155" s="25"/>
      <c r="N155" s="25"/>
      <c r="O155" s="25"/>
      <c r="P155" s="25"/>
      <c r="Q155" s="25"/>
      <c r="R155" s="25"/>
      <c r="S155" s="25"/>
      <c r="T155" s="25"/>
      <c r="U155" s="25"/>
      <c r="V155" s="25"/>
      <c r="W155" s="25"/>
      <c r="X155" s="25"/>
      <c r="Y155" s="25"/>
      <c r="Z155" s="25"/>
      <c r="AA155" s="25"/>
      <c r="AB155" s="25"/>
    </row>
    <row r="156" spans="1:28" ht="12.75" customHeight="1">
      <c r="A156" s="25"/>
      <c r="B156" s="25"/>
      <c r="C156" s="25"/>
      <c r="D156" s="25"/>
      <c r="E156" s="25"/>
      <c r="F156" s="25"/>
      <c r="G156" s="25"/>
      <c r="H156" s="25"/>
      <c r="I156" s="39"/>
      <c r="J156" s="25"/>
      <c r="K156" s="25"/>
      <c r="L156" s="25"/>
      <c r="M156" s="25"/>
      <c r="N156" s="25"/>
      <c r="O156" s="25"/>
      <c r="P156" s="25"/>
      <c r="Q156" s="25"/>
      <c r="R156" s="25"/>
      <c r="S156" s="25"/>
      <c r="T156" s="25"/>
      <c r="U156" s="25"/>
      <c r="V156" s="25"/>
      <c r="W156" s="25"/>
      <c r="X156" s="25"/>
      <c r="Y156" s="25"/>
      <c r="Z156" s="25"/>
      <c r="AA156" s="25"/>
      <c r="AB156" s="25"/>
    </row>
    <row r="157" spans="1:28" ht="12.75" customHeight="1">
      <c r="A157" s="25"/>
      <c r="B157" s="25"/>
      <c r="C157" s="25"/>
      <c r="D157" s="25"/>
      <c r="E157" s="25"/>
      <c r="F157" s="25"/>
      <c r="G157" s="25"/>
      <c r="H157" s="25"/>
      <c r="I157" s="39"/>
      <c r="J157" s="25"/>
      <c r="K157" s="25"/>
      <c r="L157" s="25"/>
      <c r="M157" s="25"/>
      <c r="N157" s="25"/>
      <c r="O157" s="25"/>
      <c r="P157" s="25"/>
      <c r="Q157" s="25"/>
      <c r="R157" s="25"/>
      <c r="S157" s="25"/>
      <c r="T157" s="25"/>
      <c r="U157" s="25"/>
      <c r="V157" s="25"/>
      <c r="W157" s="25"/>
      <c r="X157" s="25"/>
      <c r="Y157" s="25"/>
      <c r="Z157" s="25"/>
      <c r="AA157" s="25"/>
      <c r="AB157" s="25"/>
    </row>
    <row r="158" spans="1:28" ht="12.75" customHeight="1">
      <c r="A158" s="25"/>
      <c r="B158" s="25"/>
      <c r="C158" s="25"/>
      <c r="D158" s="25"/>
      <c r="E158" s="25"/>
      <c r="F158" s="25"/>
      <c r="G158" s="25"/>
      <c r="H158" s="25"/>
      <c r="I158" s="39"/>
      <c r="J158" s="25"/>
      <c r="K158" s="25"/>
      <c r="L158" s="25"/>
      <c r="M158" s="25"/>
      <c r="N158" s="25"/>
      <c r="O158" s="25"/>
      <c r="P158" s="25"/>
      <c r="Q158" s="25"/>
      <c r="R158" s="25"/>
      <c r="S158" s="25"/>
      <c r="T158" s="25"/>
      <c r="U158" s="25"/>
      <c r="V158" s="25"/>
      <c r="W158" s="25"/>
      <c r="X158" s="25"/>
      <c r="Y158" s="25"/>
      <c r="Z158" s="25"/>
      <c r="AA158" s="25"/>
      <c r="AB158" s="25"/>
    </row>
    <row r="159" spans="1:28" ht="12.75" customHeight="1">
      <c r="A159" s="25"/>
      <c r="B159" s="25"/>
      <c r="C159" s="25"/>
      <c r="D159" s="25"/>
      <c r="E159" s="25"/>
      <c r="F159" s="25"/>
      <c r="G159" s="25"/>
      <c r="H159" s="25"/>
      <c r="I159" s="39"/>
      <c r="J159" s="25"/>
      <c r="K159" s="25"/>
      <c r="L159" s="25"/>
      <c r="M159" s="25"/>
      <c r="N159" s="25"/>
      <c r="O159" s="25"/>
      <c r="P159" s="25"/>
      <c r="Q159" s="25"/>
      <c r="R159" s="25"/>
      <c r="S159" s="25"/>
      <c r="T159" s="25"/>
      <c r="U159" s="25"/>
      <c r="V159" s="25"/>
      <c r="W159" s="25"/>
      <c r="X159" s="25"/>
      <c r="Y159" s="25"/>
      <c r="Z159" s="25"/>
      <c r="AA159" s="25"/>
      <c r="AB159" s="25"/>
    </row>
    <row r="160" spans="1:28" ht="12.75" customHeight="1">
      <c r="A160" s="25"/>
      <c r="B160" s="25"/>
      <c r="C160" s="25"/>
      <c r="D160" s="25"/>
      <c r="E160" s="25"/>
      <c r="F160" s="25"/>
      <c r="G160" s="25"/>
      <c r="H160" s="25"/>
      <c r="I160" s="39"/>
      <c r="J160" s="25"/>
      <c r="K160" s="25"/>
      <c r="L160" s="25"/>
      <c r="M160" s="25"/>
      <c r="N160" s="25"/>
      <c r="O160" s="25"/>
      <c r="P160" s="25"/>
      <c r="Q160" s="25"/>
      <c r="R160" s="25"/>
      <c r="S160" s="25"/>
      <c r="T160" s="25"/>
      <c r="U160" s="25"/>
      <c r="V160" s="25"/>
      <c r="W160" s="25"/>
      <c r="X160" s="25"/>
      <c r="Y160" s="25"/>
      <c r="Z160" s="25"/>
      <c r="AA160" s="25"/>
      <c r="AB160" s="25"/>
    </row>
    <row r="161" spans="1:28" ht="12.75" customHeight="1">
      <c r="A161" s="25"/>
      <c r="B161" s="25"/>
      <c r="C161" s="25"/>
      <c r="D161" s="25"/>
      <c r="E161" s="25"/>
      <c r="F161" s="25"/>
      <c r="G161" s="25"/>
      <c r="H161" s="25"/>
      <c r="I161" s="39"/>
      <c r="J161" s="25"/>
      <c r="K161" s="25"/>
      <c r="L161" s="25"/>
      <c r="M161" s="25"/>
      <c r="N161" s="25"/>
      <c r="O161" s="25"/>
      <c r="P161" s="25"/>
      <c r="Q161" s="25"/>
      <c r="R161" s="25"/>
      <c r="S161" s="25"/>
      <c r="T161" s="25"/>
      <c r="U161" s="25"/>
      <c r="V161" s="25"/>
      <c r="W161" s="25"/>
      <c r="X161" s="25"/>
      <c r="Y161" s="25"/>
      <c r="Z161" s="25"/>
      <c r="AA161" s="25"/>
      <c r="AB161" s="25"/>
    </row>
    <row r="162" spans="1:28" ht="12.75" customHeight="1">
      <c r="A162" s="25"/>
      <c r="B162" s="25"/>
      <c r="C162" s="25"/>
      <c r="D162" s="25"/>
      <c r="E162" s="25"/>
      <c r="F162" s="25"/>
      <c r="G162" s="25"/>
      <c r="H162" s="25"/>
      <c r="I162" s="39"/>
      <c r="J162" s="25"/>
      <c r="K162" s="25"/>
      <c r="L162" s="25"/>
      <c r="M162" s="25"/>
      <c r="N162" s="25"/>
      <c r="O162" s="25"/>
      <c r="P162" s="25"/>
      <c r="Q162" s="25"/>
      <c r="R162" s="25"/>
      <c r="S162" s="25"/>
      <c r="T162" s="25"/>
      <c r="U162" s="25"/>
      <c r="V162" s="25"/>
      <c r="W162" s="25"/>
      <c r="X162" s="25"/>
      <c r="Y162" s="25"/>
      <c r="Z162" s="25"/>
      <c r="AA162" s="25"/>
      <c r="AB162" s="25"/>
    </row>
    <row r="163" spans="1:28" ht="12.75" customHeight="1">
      <c r="A163" s="25"/>
      <c r="B163" s="25"/>
      <c r="C163" s="25"/>
      <c r="D163" s="25"/>
      <c r="E163" s="25"/>
      <c r="F163" s="25"/>
      <c r="G163" s="25"/>
      <c r="H163" s="25"/>
      <c r="I163" s="39"/>
      <c r="J163" s="25"/>
      <c r="K163" s="25"/>
      <c r="L163" s="25"/>
      <c r="M163" s="25"/>
      <c r="N163" s="25"/>
      <c r="O163" s="25"/>
      <c r="P163" s="25"/>
      <c r="Q163" s="25"/>
      <c r="R163" s="25"/>
      <c r="S163" s="25"/>
      <c r="T163" s="25"/>
      <c r="U163" s="25"/>
      <c r="V163" s="25"/>
      <c r="W163" s="25"/>
      <c r="X163" s="25"/>
      <c r="Y163" s="25"/>
      <c r="Z163" s="25"/>
      <c r="AA163" s="25"/>
      <c r="AB163" s="25"/>
    </row>
    <row r="164" spans="1:28" ht="12.75" customHeight="1">
      <c r="A164" s="25"/>
      <c r="B164" s="25"/>
      <c r="C164" s="25"/>
      <c r="D164" s="25"/>
      <c r="E164" s="25"/>
      <c r="F164" s="25"/>
      <c r="G164" s="25"/>
      <c r="H164" s="25"/>
      <c r="I164" s="39"/>
      <c r="J164" s="25"/>
      <c r="K164" s="25"/>
      <c r="L164" s="25"/>
      <c r="M164" s="25"/>
      <c r="N164" s="25"/>
      <c r="O164" s="25"/>
      <c r="P164" s="25"/>
      <c r="Q164" s="25"/>
      <c r="R164" s="25"/>
      <c r="S164" s="25"/>
      <c r="T164" s="25"/>
      <c r="U164" s="25"/>
      <c r="V164" s="25"/>
      <c r="W164" s="25"/>
      <c r="X164" s="25"/>
      <c r="Y164" s="25"/>
      <c r="Z164" s="25"/>
      <c r="AA164" s="25"/>
      <c r="AB164" s="25"/>
    </row>
    <row r="165" spans="1:28" ht="12.75" customHeight="1">
      <c r="A165" s="25"/>
      <c r="B165" s="25"/>
      <c r="C165" s="25"/>
      <c r="D165" s="25"/>
      <c r="E165" s="25"/>
      <c r="F165" s="25"/>
      <c r="G165" s="25"/>
      <c r="H165" s="25"/>
      <c r="I165" s="39"/>
      <c r="J165" s="25"/>
      <c r="K165" s="25"/>
      <c r="L165" s="25"/>
      <c r="M165" s="25"/>
      <c r="N165" s="25"/>
      <c r="O165" s="25"/>
      <c r="P165" s="25"/>
      <c r="Q165" s="25"/>
      <c r="R165" s="25"/>
      <c r="S165" s="25"/>
      <c r="T165" s="25"/>
      <c r="U165" s="25"/>
      <c r="V165" s="25"/>
      <c r="W165" s="25"/>
      <c r="X165" s="25"/>
      <c r="Y165" s="25"/>
      <c r="Z165" s="25"/>
      <c r="AA165" s="25"/>
      <c r="AB165" s="25"/>
    </row>
    <row r="166" spans="1:28" ht="12.75" customHeight="1">
      <c r="A166" s="25"/>
      <c r="B166" s="25"/>
      <c r="C166" s="25"/>
      <c r="D166" s="25"/>
      <c r="E166" s="25"/>
      <c r="F166" s="25"/>
      <c r="G166" s="25"/>
      <c r="H166" s="25"/>
      <c r="I166" s="39"/>
      <c r="J166" s="25"/>
      <c r="K166" s="25"/>
      <c r="L166" s="25"/>
      <c r="M166" s="25"/>
      <c r="N166" s="25"/>
      <c r="O166" s="25"/>
      <c r="P166" s="25"/>
      <c r="Q166" s="25"/>
      <c r="R166" s="25"/>
      <c r="S166" s="25"/>
      <c r="T166" s="25"/>
      <c r="U166" s="25"/>
      <c r="V166" s="25"/>
      <c r="W166" s="25"/>
      <c r="X166" s="25"/>
      <c r="Y166" s="25"/>
      <c r="Z166" s="25"/>
      <c r="AA166" s="25"/>
      <c r="AB166" s="25"/>
    </row>
    <row r="167" spans="1:28" ht="12.75" customHeight="1">
      <c r="A167" s="25"/>
      <c r="B167" s="25"/>
      <c r="C167" s="25"/>
      <c r="D167" s="25"/>
      <c r="E167" s="25"/>
      <c r="F167" s="25"/>
      <c r="G167" s="25"/>
      <c r="H167" s="25"/>
      <c r="I167" s="39"/>
      <c r="J167" s="25"/>
      <c r="K167" s="25"/>
      <c r="L167" s="25"/>
      <c r="M167" s="25"/>
      <c r="N167" s="25"/>
      <c r="O167" s="25"/>
      <c r="P167" s="25"/>
      <c r="Q167" s="25"/>
      <c r="R167" s="25"/>
      <c r="S167" s="25"/>
      <c r="T167" s="25"/>
      <c r="U167" s="25"/>
      <c r="V167" s="25"/>
      <c r="W167" s="25"/>
      <c r="X167" s="25"/>
      <c r="Y167" s="25"/>
      <c r="Z167" s="25"/>
      <c r="AA167" s="25"/>
      <c r="AB167" s="25"/>
    </row>
    <row r="168" spans="1:28" ht="12.75" customHeight="1">
      <c r="A168" s="25"/>
      <c r="B168" s="25"/>
      <c r="C168" s="25"/>
      <c r="D168" s="25"/>
      <c r="E168" s="25"/>
      <c r="F168" s="25"/>
      <c r="G168" s="25"/>
      <c r="H168" s="25"/>
      <c r="I168" s="39"/>
      <c r="J168" s="25"/>
      <c r="K168" s="25"/>
      <c r="L168" s="25"/>
      <c r="M168" s="25"/>
      <c r="N168" s="25"/>
      <c r="O168" s="25"/>
      <c r="P168" s="25"/>
      <c r="Q168" s="25"/>
      <c r="R168" s="25"/>
      <c r="S168" s="25"/>
      <c r="T168" s="25"/>
      <c r="U168" s="25"/>
      <c r="V168" s="25"/>
      <c r="W168" s="25"/>
      <c r="X168" s="25"/>
      <c r="Y168" s="25"/>
      <c r="Z168" s="25"/>
      <c r="AA168" s="25"/>
      <c r="AB168" s="25"/>
    </row>
    <row r="169" spans="1:28" ht="12.75" customHeight="1">
      <c r="A169" s="25"/>
      <c r="B169" s="25"/>
      <c r="C169" s="25"/>
      <c r="D169" s="25"/>
      <c r="E169" s="25"/>
      <c r="F169" s="25"/>
      <c r="G169" s="25"/>
      <c r="H169" s="25"/>
      <c r="I169" s="39"/>
      <c r="J169" s="25"/>
      <c r="K169" s="25"/>
      <c r="L169" s="25"/>
      <c r="M169" s="25"/>
      <c r="N169" s="25"/>
      <c r="O169" s="25"/>
      <c r="P169" s="25"/>
      <c r="Q169" s="25"/>
      <c r="R169" s="25"/>
      <c r="S169" s="25"/>
      <c r="T169" s="25"/>
      <c r="U169" s="25"/>
      <c r="V169" s="25"/>
      <c r="W169" s="25"/>
      <c r="X169" s="25"/>
      <c r="Y169" s="25"/>
      <c r="Z169" s="25"/>
      <c r="AA169" s="25"/>
      <c r="AB169" s="25"/>
    </row>
    <row r="170" spans="1:28" ht="12.75" customHeight="1">
      <c r="A170" s="25"/>
      <c r="B170" s="25"/>
      <c r="C170" s="25"/>
      <c r="D170" s="25"/>
      <c r="E170" s="25"/>
      <c r="F170" s="25"/>
      <c r="G170" s="25"/>
      <c r="H170" s="25"/>
      <c r="I170" s="39"/>
      <c r="J170" s="25"/>
      <c r="K170" s="25"/>
      <c r="L170" s="25"/>
      <c r="M170" s="25"/>
      <c r="N170" s="25"/>
      <c r="O170" s="25"/>
      <c r="P170" s="25"/>
      <c r="Q170" s="25"/>
      <c r="R170" s="25"/>
      <c r="S170" s="25"/>
      <c r="T170" s="25"/>
      <c r="U170" s="25"/>
      <c r="V170" s="25"/>
      <c r="W170" s="25"/>
      <c r="X170" s="25"/>
      <c r="Y170" s="25"/>
      <c r="Z170" s="25"/>
      <c r="AA170" s="25"/>
      <c r="AB170" s="25"/>
    </row>
    <row r="171" spans="1:28" ht="12.75" customHeight="1">
      <c r="A171" s="25"/>
      <c r="B171" s="25"/>
      <c r="C171" s="25"/>
      <c r="D171" s="25"/>
      <c r="E171" s="25"/>
      <c r="F171" s="25"/>
      <c r="G171" s="25"/>
      <c r="H171" s="25"/>
      <c r="I171" s="39"/>
      <c r="J171" s="25"/>
      <c r="K171" s="25"/>
      <c r="L171" s="25"/>
      <c r="M171" s="25"/>
      <c r="N171" s="25"/>
      <c r="O171" s="25"/>
      <c r="P171" s="25"/>
      <c r="Q171" s="25"/>
      <c r="R171" s="25"/>
      <c r="S171" s="25"/>
      <c r="T171" s="25"/>
      <c r="U171" s="25"/>
      <c r="V171" s="25"/>
      <c r="W171" s="25"/>
      <c r="X171" s="25"/>
      <c r="Y171" s="25"/>
      <c r="Z171" s="25"/>
      <c r="AA171" s="25"/>
      <c r="AB171" s="25"/>
    </row>
    <row r="172" spans="1:28" ht="12.75" customHeight="1">
      <c r="A172" s="25"/>
      <c r="B172" s="25"/>
      <c r="C172" s="25"/>
      <c r="D172" s="25"/>
      <c r="E172" s="25"/>
      <c r="F172" s="25"/>
      <c r="G172" s="25"/>
      <c r="H172" s="25"/>
      <c r="I172" s="39"/>
      <c r="J172" s="25"/>
      <c r="K172" s="25"/>
      <c r="L172" s="25"/>
      <c r="M172" s="25"/>
      <c r="N172" s="25"/>
      <c r="O172" s="25"/>
      <c r="P172" s="25"/>
      <c r="Q172" s="25"/>
      <c r="R172" s="25"/>
      <c r="S172" s="25"/>
      <c r="T172" s="25"/>
      <c r="U172" s="25"/>
      <c r="V172" s="25"/>
      <c r="W172" s="25"/>
      <c r="X172" s="25"/>
      <c r="Y172" s="25"/>
      <c r="Z172" s="25"/>
      <c r="AA172" s="25"/>
      <c r="AB172" s="25"/>
    </row>
    <row r="173" spans="1:28" ht="12.75" customHeight="1">
      <c r="A173" s="25"/>
      <c r="B173" s="25"/>
      <c r="C173" s="25"/>
      <c r="D173" s="25"/>
      <c r="E173" s="25"/>
      <c r="F173" s="25"/>
      <c r="G173" s="25"/>
      <c r="H173" s="25"/>
      <c r="I173" s="39"/>
      <c r="J173" s="25"/>
      <c r="K173" s="25"/>
      <c r="L173" s="25"/>
      <c r="M173" s="25"/>
      <c r="N173" s="25"/>
      <c r="O173" s="25"/>
      <c r="P173" s="25"/>
      <c r="Q173" s="25"/>
      <c r="R173" s="25"/>
      <c r="S173" s="25"/>
      <c r="T173" s="25"/>
      <c r="U173" s="25"/>
      <c r="V173" s="25"/>
      <c r="W173" s="25"/>
      <c r="X173" s="25"/>
      <c r="Y173" s="25"/>
      <c r="Z173" s="25"/>
      <c r="AA173" s="25"/>
      <c r="AB173" s="25"/>
    </row>
    <row r="174" spans="1:28" ht="12.75" customHeight="1">
      <c r="A174" s="25"/>
      <c r="B174" s="25"/>
      <c r="C174" s="25"/>
      <c r="D174" s="25"/>
      <c r="E174" s="25"/>
      <c r="F174" s="25"/>
      <c r="G174" s="25"/>
      <c r="H174" s="25"/>
      <c r="I174" s="39"/>
      <c r="J174" s="25"/>
      <c r="K174" s="25"/>
      <c r="L174" s="25"/>
      <c r="M174" s="25"/>
      <c r="N174" s="25"/>
      <c r="O174" s="25"/>
      <c r="P174" s="25"/>
      <c r="Q174" s="25"/>
      <c r="R174" s="25"/>
      <c r="S174" s="25"/>
      <c r="T174" s="25"/>
      <c r="U174" s="25"/>
      <c r="V174" s="25"/>
      <c r="W174" s="25"/>
      <c r="X174" s="25"/>
      <c r="Y174" s="25"/>
      <c r="Z174" s="25"/>
      <c r="AA174" s="25"/>
      <c r="AB174" s="25"/>
    </row>
    <row r="175" spans="1:28" ht="12.75" customHeight="1">
      <c r="A175" s="25"/>
      <c r="B175" s="25"/>
      <c r="C175" s="25"/>
      <c r="D175" s="25"/>
      <c r="E175" s="25"/>
      <c r="F175" s="25"/>
      <c r="G175" s="25"/>
      <c r="H175" s="25"/>
      <c r="I175" s="39"/>
      <c r="J175" s="25"/>
      <c r="K175" s="25"/>
      <c r="L175" s="25"/>
      <c r="M175" s="25"/>
      <c r="N175" s="25"/>
      <c r="O175" s="25"/>
      <c r="P175" s="25"/>
      <c r="Q175" s="25"/>
      <c r="R175" s="25"/>
      <c r="S175" s="25"/>
      <c r="T175" s="25"/>
      <c r="U175" s="25"/>
      <c r="V175" s="25"/>
      <c r="W175" s="25"/>
      <c r="X175" s="25"/>
      <c r="Y175" s="25"/>
      <c r="Z175" s="25"/>
      <c r="AA175" s="25"/>
      <c r="AB175" s="25"/>
    </row>
    <row r="176" spans="1:28" ht="12.75" customHeight="1">
      <c r="A176" s="25"/>
      <c r="B176" s="25"/>
      <c r="C176" s="25"/>
      <c r="D176" s="25"/>
      <c r="E176" s="25"/>
      <c r="F176" s="25"/>
      <c r="G176" s="25"/>
      <c r="H176" s="25"/>
      <c r="I176" s="39"/>
      <c r="J176" s="25"/>
      <c r="K176" s="25"/>
      <c r="L176" s="25"/>
      <c r="M176" s="25"/>
      <c r="N176" s="25"/>
      <c r="O176" s="25"/>
      <c r="P176" s="25"/>
      <c r="Q176" s="25"/>
      <c r="R176" s="25"/>
      <c r="S176" s="25"/>
      <c r="T176" s="25"/>
      <c r="U176" s="25"/>
      <c r="V176" s="25"/>
      <c r="W176" s="25"/>
      <c r="X176" s="25"/>
      <c r="Y176" s="25"/>
      <c r="Z176" s="25"/>
      <c r="AA176" s="25"/>
      <c r="AB176" s="25"/>
    </row>
    <row r="177" spans="1:28" ht="12.75" customHeight="1">
      <c r="A177" s="25"/>
      <c r="B177" s="25"/>
      <c r="C177" s="25"/>
      <c r="D177" s="25"/>
      <c r="E177" s="25"/>
      <c r="F177" s="25"/>
      <c r="G177" s="25"/>
      <c r="H177" s="25"/>
      <c r="I177" s="39"/>
      <c r="J177" s="25"/>
      <c r="K177" s="25"/>
      <c r="L177" s="25"/>
      <c r="M177" s="25"/>
      <c r="N177" s="25"/>
      <c r="O177" s="25"/>
      <c r="P177" s="25"/>
      <c r="Q177" s="25"/>
      <c r="R177" s="25"/>
      <c r="S177" s="25"/>
      <c r="T177" s="25"/>
      <c r="U177" s="25"/>
      <c r="V177" s="25"/>
      <c r="W177" s="25"/>
      <c r="X177" s="25"/>
      <c r="Y177" s="25"/>
      <c r="Z177" s="25"/>
      <c r="AA177" s="25"/>
      <c r="AB177" s="25"/>
    </row>
    <row r="178" spans="1:28" ht="12.75" customHeight="1">
      <c r="A178" s="25"/>
      <c r="B178" s="25"/>
      <c r="C178" s="25"/>
      <c r="D178" s="25"/>
      <c r="E178" s="25"/>
      <c r="F178" s="25"/>
      <c r="G178" s="25"/>
      <c r="H178" s="25"/>
      <c r="I178" s="39"/>
      <c r="J178" s="25"/>
      <c r="K178" s="25"/>
      <c r="L178" s="25"/>
      <c r="M178" s="25"/>
      <c r="N178" s="25"/>
      <c r="O178" s="25"/>
      <c r="P178" s="25"/>
      <c r="Q178" s="25"/>
      <c r="R178" s="25"/>
      <c r="S178" s="25"/>
      <c r="T178" s="25"/>
      <c r="U178" s="25"/>
      <c r="V178" s="25"/>
      <c r="W178" s="25"/>
      <c r="X178" s="25"/>
      <c r="Y178" s="25"/>
      <c r="Z178" s="25"/>
      <c r="AA178" s="25"/>
      <c r="AB178" s="25"/>
    </row>
    <row r="179" spans="1:28" ht="12.75" customHeight="1">
      <c r="A179" s="25"/>
      <c r="B179" s="25"/>
      <c r="C179" s="25"/>
      <c r="D179" s="25"/>
      <c r="E179" s="25"/>
      <c r="F179" s="25"/>
      <c r="G179" s="25"/>
      <c r="H179" s="25"/>
      <c r="I179" s="39"/>
      <c r="J179" s="25"/>
      <c r="K179" s="25"/>
      <c r="L179" s="25"/>
      <c r="M179" s="25"/>
      <c r="N179" s="25"/>
      <c r="O179" s="25"/>
      <c r="P179" s="25"/>
      <c r="Q179" s="25"/>
      <c r="R179" s="25"/>
      <c r="S179" s="25"/>
      <c r="T179" s="25"/>
      <c r="U179" s="25"/>
      <c r="V179" s="25"/>
      <c r="W179" s="25"/>
      <c r="X179" s="25"/>
      <c r="Y179" s="25"/>
      <c r="Z179" s="25"/>
      <c r="AA179" s="25"/>
      <c r="AB179" s="25"/>
    </row>
    <row r="180" spans="1:28" ht="12.75" customHeight="1">
      <c r="A180" s="25"/>
      <c r="B180" s="25"/>
      <c r="C180" s="25"/>
      <c r="D180" s="25"/>
      <c r="E180" s="25"/>
      <c r="F180" s="25"/>
      <c r="G180" s="25"/>
      <c r="H180" s="25"/>
      <c r="I180" s="39"/>
      <c r="J180" s="25"/>
      <c r="K180" s="25"/>
      <c r="L180" s="25"/>
      <c r="M180" s="25"/>
      <c r="N180" s="25"/>
      <c r="O180" s="25"/>
      <c r="P180" s="25"/>
      <c r="Q180" s="25"/>
      <c r="R180" s="25"/>
      <c r="S180" s="25"/>
      <c r="T180" s="25"/>
      <c r="U180" s="25"/>
      <c r="V180" s="25"/>
      <c r="W180" s="25"/>
      <c r="X180" s="25"/>
      <c r="Y180" s="25"/>
      <c r="Z180" s="25"/>
      <c r="AA180" s="25"/>
      <c r="AB180" s="25"/>
    </row>
    <row r="181" spans="1:28" ht="12.75" customHeight="1">
      <c r="A181" s="25"/>
      <c r="B181" s="25"/>
      <c r="C181" s="25"/>
      <c r="D181" s="25"/>
      <c r="E181" s="25"/>
      <c r="F181" s="25"/>
      <c r="G181" s="25"/>
      <c r="H181" s="25"/>
      <c r="I181" s="39"/>
      <c r="J181" s="25"/>
      <c r="K181" s="25"/>
      <c r="L181" s="25"/>
      <c r="M181" s="25"/>
      <c r="N181" s="25"/>
      <c r="O181" s="25"/>
      <c r="P181" s="25"/>
      <c r="Q181" s="25"/>
      <c r="R181" s="25"/>
      <c r="S181" s="25"/>
      <c r="T181" s="25"/>
      <c r="U181" s="25"/>
      <c r="V181" s="25"/>
      <c r="W181" s="25"/>
      <c r="X181" s="25"/>
      <c r="Y181" s="25"/>
      <c r="Z181" s="25"/>
      <c r="AA181" s="25"/>
      <c r="AB181" s="25"/>
    </row>
    <row r="182" spans="1:28" ht="12.75" customHeight="1">
      <c r="A182" s="25"/>
      <c r="B182" s="25"/>
      <c r="C182" s="25"/>
      <c r="D182" s="25"/>
      <c r="E182" s="25"/>
      <c r="F182" s="25"/>
      <c r="G182" s="25"/>
      <c r="H182" s="25"/>
      <c r="I182" s="39"/>
      <c r="J182" s="25"/>
      <c r="K182" s="25"/>
      <c r="L182" s="25"/>
      <c r="M182" s="25"/>
      <c r="N182" s="25"/>
      <c r="O182" s="25"/>
      <c r="P182" s="25"/>
      <c r="Q182" s="25"/>
      <c r="R182" s="25"/>
      <c r="S182" s="25"/>
      <c r="T182" s="25"/>
      <c r="U182" s="25"/>
      <c r="V182" s="25"/>
      <c r="W182" s="25"/>
      <c r="X182" s="25"/>
      <c r="Y182" s="25"/>
      <c r="Z182" s="25"/>
      <c r="AA182" s="25"/>
      <c r="AB182" s="25"/>
    </row>
    <row r="183" spans="1:28" ht="12.75" customHeight="1">
      <c r="A183" s="25"/>
      <c r="B183" s="25"/>
      <c r="C183" s="25"/>
      <c r="D183" s="25"/>
      <c r="E183" s="25"/>
      <c r="F183" s="25"/>
      <c r="G183" s="25"/>
      <c r="H183" s="25"/>
      <c r="I183" s="39"/>
      <c r="J183" s="25"/>
      <c r="K183" s="25"/>
      <c r="L183" s="25"/>
      <c r="M183" s="25"/>
      <c r="N183" s="25"/>
      <c r="O183" s="25"/>
      <c r="P183" s="25"/>
      <c r="Q183" s="25"/>
      <c r="R183" s="25"/>
      <c r="S183" s="25"/>
      <c r="T183" s="25"/>
      <c r="U183" s="25"/>
      <c r="V183" s="25"/>
      <c r="W183" s="25"/>
      <c r="X183" s="25"/>
      <c r="Y183" s="25"/>
      <c r="Z183" s="25"/>
      <c r="AA183" s="25"/>
      <c r="AB183" s="25"/>
    </row>
    <row r="184" spans="1:28" ht="12.75" customHeight="1">
      <c r="A184" s="25"/>
      <c r="B184" s="25"/>
      <c r="C184" s="25"/>
      <c r="D184" s="25"/>
      <c r="E184" s="25"/>
      <c r="F184" s="25"/>
      <c r="G184" s="25"/>
      <c r="H184" s="25"/>
      <c r="I184" s="39"/>
      <c r="J184" s="25"/>
      <c r="K184" s="25"/>
      <c r="L184" s="25"/>
      <c r="M184" s="25"/>
      <c r="N184" s="25"/>
      <c r="O184" s="25"/>
      <c r="P184" s="25"/>
      <c r="Q184" s="25"/>
      <c r="R184" s="25"/>
      <c r="S184" s="25"/>
      <c r="T184" s="25"/>
      <c r="U184" s="25"/>
      <c r="V184" s="25"/>
      <c r="W184" s="25"/>
      <c r="X184" s="25"/>
      <c r="Y184" s="25"/>
      <c r="Z184" s="25"/>
      <c r="AA184" s="25"/>
      <c r="AB184" s="25"/>
    </row>
    <row r="185" spans="1:28" ht="12.75" customHeight="1">
      <c r="A185" s="25"/>
      <c r="B185" s="25"/>
      <c r="C185" s="25"/>
      <c r="D185" s="25"/>
      <c r="E185" s="25"/>
      <c r="F185" s="25"/>
      <c r="G185" s="25"/>
      <c r="H185" s="25"/>
      <c r="I185" s="39"/>
      <c r="J185" s="25"/>
      <c r="K185" s="25"/>
      <c r="L185" s="25"/>
      <c r="M185" s="25"/>
      <c r="N185" s="25"/>
      <c r="O185" s="25"/>
      <c r="P185" s="25"/>
      <c r="Q185" s="25"/>
      <c r="R185" s="25"/>
      <c r="S185" s="25"/>
      <c r="T185" s="25"/>
      <c r="U185" s="25"/>
      <c r="V185" s="25"/>
      <c r="W185" s="25"/>
      <c r="X185" s="25"/>
      <c r="Y185" s="25"/>
      <c r="Z185" s="25"/>
      <c r="AA185" s="25"/>
      <c r="AB185" s="25"/>
    </row>
    <row r="186" spans="1:28" ht="12.75" customHeight="1">
      <c r="A186" s="25"/>
      <c r="B186" s="25"/>
      <c r="C186" s="25"/>
      <c r="D186" s="25"/>
      <c r="E186" s="25"/>
      <c r="F186" s="25"/>
      <c r="G186" s="25"/>
      <c r="H186" s="25"/>
      <c r="I186" s="39"/>
      <c r="J186" s="25"/>
      <c r="K186" s="25"/>
      <c r="L186" s="25"/>
      <c r="M186" s="25"/>
      <c r="N186" s="25"/>
      <c r="O186" s="25"/>
      <c r="P186" s="25"/>
      <c r="Q186" s="25"/>
      <c r="R186" s="25"/>
      <c r="S186" s="25"/>
      <c r="T186" s="25"/>
      <c r="U186" s="25"/>
      <c r="V186" s="25"/>
      <c r="W186" s="25"/>
      <c r="X186" s="25"/>
      <c r="Y186" s="25"/>
      <c r="Z186" s="25"/>
      <c r="AA186" s="25"/>
      <c r="AB186" s="25"/>
    </row>
    <row r="187" spans="1:28" ht="12.75" customHeight="1">
      <c r="A187" s="25"/>
      <c r="B187" s="25"/>
      <c r="C187" s="25"/>
      <c r="D187" s="25"/>
      <c r="E187" s="25"/>
      <c r="F187" s="25"/>
      <c r="G187" s="25"/>
      <c r="H187" s="25"/>
      <c r="I187" s="39"/>
      <c r="J187" s="25"/>
      <c r="K187" s="25"/>
      <c r="L187" s="25"/>
      <c r="M187" s="25"/>
      <c r="N187" s="25"/>
      <c r="O187" s="25"/>
      <c r="P187" s="25"/>
      <c r="Q187" s="25"/>
      <c r="R187" s="25"/>
      <c r="S187" s="25"/>
      <c r="T187" s="25"/>
      <c r="U187" s="25"/>
      <c r="V187" s="25"/>
      <c r="W187" s="25"/>
      <c r="X187" s="25"/>
      <c r="Y187" s="25"/>
      <c r="Z187" s="25"/>
      <c r="AA187" s="25"/>
      <c r="AB187" s="25"/>
    </row>
    <row r="188" spans="1:28" ht="12.75" customHeight="1">
      <c r="A188" s="25"/>
      <c r="B188" s="25"/>
      <c r="C188" s="25"/>
      <c r="D188" s="25"/>
      <c r="E188" s="25"/>
      <c r="F188" s="25"/>
      <c r="G188" s="25"/>
      <c r="H188" s="25"/>
      <c r="I188" s="39"/>
      <c r="J188" s="25"/>
      <c r="K188" s="25"/>
      <c r="L188" s="25"/>
      <c r="M188" s="25"/>
      <c r="N188" s="25"/>
      <c r="O188" s="25"/>
      <c r="P188" s="25"/>
      <c r="Q188" s="25"/>
      <c r="R188" s="25"/>
      <c r="S188" s="25"/>
      <c r="T188" s="25"/>
      <c r="U188" s="25"/>
      <c r="V188" s="25"/>
      <c r="W188" s="25"/>
      <c r="X188" s="25"/>
      <c r="Y188" s="25"/>
      <c r="Z188" s="25"/>
      <c r="AA188" s="25"/>
      <c r="AB188" s="25"/>
    </row>
    <row r="189" spans="1:28" ht="12.75" customHeight="1">
      <c r="A189" s="25"/>
      <c r="B189" s="25"/>
      <c r="C189" s="25"/>
      <c r="D189" s="25"/>
      <c r="E189" s="25"/>
      <c r="F189" s="25"/>
      <c r="G189" s="25"/>
      <c r="H189" s="25"/>
      <c r="I189" s="39"/>
      <c r="J189" s="25"/>
      <c r="K189" s="25"/>
      <c r="L189" s="25"/>
      <c r="M189" s="25"/>
      <c r="N189" s="25"/>
      <c r="O189" s="25"/>
      <c r="P189" s="25"/>
      <c r="Q189" s="25"/>
      <c r="R189" s="25"/>
      <c r="S189" s="25"/>
      <c r="T189" s="25"/>
      <c r="U189" s="25"/>
      <c r="V189" s="25"/>
      <c r="W189" s="25"/>
      <c r="X189" s="25"/>
      <c r="Y189" s="25"/>
      <c r="Z189" s="25"/>
      <c r="AA189" s="25"/>
      <c r="AB189" s="25"/>
    </row>
    <row r="190" spans="1:28" ht="12.75" customHeight="1">
      <c r="A190" s="25"/>
      <c r="B190" s="25"/>
      <c r="C190" s="25"/>
      <c r="D190" s="25"/>
      <c r="E190" s="25"/>
      <c r="F190" s="25"/>
      <c r="G190" s="25"/>
      <c r="H190" s="25"/>
      <c r="I190" s="39"/>
      <c r="J190" s="25"/>
      <c r="K190" s="25"/>
      <c r="L190" s="25"/>
      <c r="M190" s="25"/>
      <c r="N190" s="25"/>
      <c r="O190" s="25"/>
      <c r="P190" s="25"/>
      <c r="Q190" s="25"/>
      <c r="R190" s="25"/>
      <c r="S190" s="25"/>
      <c r="T190" s="25"/>
      <c r="U190" s="25"/>
      <c r="V190" s="25"/>
      <c r="W190" s="25"/>
      <c r="X190" s="25"/>
      <c r="Y190" s="25"/>
      <c r="Z190" s="25"/>
      <c r="AA190" s="25"/>
      <c r="AB190" s="25"/>
    </row>
    <row r="191" spans="1:28" ht="12.75" customHeight="1">
      <c r="A191" s="25"/>
      <c r="B191" s="25"/>
      <c r="C191" s="25"/>
      <c r="D191" s="25"/>
      <c r="E191" s="25"/>
      <c r="F191" s="25"/>
      <c r="G191" s="25"/>
      <c r="H191" s="25"/>
      <c r="I191" s="39"/>
      <c r="J191" s="25"/>
      <c r="K191" s="25"/>
      <c r="L191" s="25"/>
      <c r="M191" s="25"/>
      <c r="N191" s="25"/>
      <c r="O191" s="25"/>
      <c r="P191" s="25"/>
      <c r="Q191" s="25"/>
      <c r="R191" s="25"/>
      <c r="S191" s="25"/>
      <c r="T191" s="25"/>
      <c r="U191" s="25"/>
      <c r="V191" s="25"/>
      <c r="W191" s="25"/>
      <c r="X191" s="25"/>
      <c r="Y191" s="25"/>
      <c r="Z191" s="25"/>
      <c r="AA191" s="25"/>
      <c r="AB191" s="25"/>
    </row>
    <row r="192" spans="1:28" ht="12.75" customHeight="1">
      <c r="A192" s="25"/>
      <c r="B192" s="25"/>
      <c r="C192" s="25"/>
      <c r="D192" s="25"/>
      <c r="E192" s="25"/>
      <c r="F192" s="25"/>
      <c r="G192" s="25"/>
      <c r="H192" s="25"/>
      <c r="I192" s="39"/>
      <c r="J192" s="25"/>
      <c r="K192" s="25"/>
      <c r="L192" s="25"/>
      <c r="M192" s="25"/>
      <c r="N192" s="25"/>
      <c r="O192" s="25"/>
      <c r="P192" s="25"/>
      <c r="Q192" s="25"/>
      <c r="R192" s="25"/>
      <c r="S192" s="25"/>
      <c r="T192" s="25"/>
      <c r="U192" s="25"/>
      <c r="V192" s="25"/>
      <c r="W192" s="25"/>
      <c r="X192" s="25"/>
      <c r="Y192" s="25"/>
      <c r="Z192" s="25"/>
      <c r="AA192" s="25"/>
      <c r="AB192" s="25"/>
    </row>
    <row r="193" spans="1:28" ht="12.75" customHeight="1">
      <c r="A193" s="25"/>
      <c r="B193" s="25"/>
      <c r="C193" s="25"/>
      <c r="D193" s="25"/>
      <c r="E193" s="25"/>
      <c r="F193" s="25"/>
      <c r="G193" s="25"/>
      <c r="H193" s="25"/>
      <c r="I193" s="39"/>
      <c r="J193" s="25"/>
      <c r="K193" s="25"/>
      <c r="L193" s="25"/>
      <c r="M193" s="25"/>
      <c r="N193" s="25"/>
      <c r="O193" s="25"/>
      <c r="P193" s="25"/>
      <c r="Q193" s="25"/>
      <c r="R193" s="25"/>
      <c r="S193" s="25"/>
      <c r="T193" s="25"/>
      <c r="U193" s="25"/>
      <c r="V193" s="25"/>
      <c r="W193" s="25"/>
      <c r="X193" s="25"/>
      <c r="Y193" s="25"/>
      <c r="Z193" s="25"/>
      <c r="AA193" s="25"/>
      <c r="AB193" s="25"/>
    </row>
    <row r="194" spans="1:28" ht="12.75" customHeight="1">
      <c r="A194" s="25"/>
      <c r="B194" s="25"/>
      <c r="C194" s="25"/>
      <c r="D194" s="25"/>
      <c r="E194" s="25"/>
      <c r="F194" s="25"/>
      <c r="G194" s="25"/>
      <c r="H194" s="25"/>
      <c r="I194" s="39"/>
      <c r="J194" s="25"/>
      <c r="K194" s="25"/>
      <c r="L194" s="25"/>
      <c r="M194" s="25"/>
      <c r="N194" s="25"/>
      <c r="O194" s="25"/>
      <c r="P194" s="25"/>
      <c r="Q194" s="25"/>
      <c r="R194" s="25"/>
      <c r="S194" s="25"/>
      <c r="T194" s="25"/>
      <c r="U194" s="25"/>
      <c r="V194" s="25"/>
      <c r="W194" s="25"/>
      <c r="X194" s="25"/>
      <c r="Y194" s="25"/>
      <c r="Z194" s="25"/>
      <c r="AA194" s="25"/>
      <c r="AB194" s="25"/>
    </row>
    <row r="195" spans="1:28" ht="12.75" customHeight="1">
      <c r="A195" s="25"/>
      <c r="B195" s="25"/>
      <c r="C195" s="25"/>
      <c r="D195" s="25"/>
      <c r="E195" s="25"/>
      <c r="F195" s="25"/>
      <c r="G195" s="25"/>
      <c r="H195" s="25"/>
      <c r="I195" s="39"/>
      <c r="J195" s="25"/>
      <c r="K195" s="25"/>
      <c r="L195" s="25"/>
      <c r="M195" s="25"/>
      <c r="N195" s="25"/>
      <c r="O195" s="25"/>
      <c r="P195" s="25"/>
      <c r="Q195" s="25"/>
      <c r="R195" s="25"/>
      <c r="S195" s="25"/>
      <c r="T195" s="25"/>
      <c r="U195" s="25"/>
      <c r="V195" s="25"/>
      <c r="W195" s="25"/>
      <c r="X195" s="25"/>
      <c r="Y195" s="25"/>
      <c r="Z195" s="25"/>
      <c r="AA195" s="25"/>
      <c r="AB195" s="25"/>
    </row>
    <row r="196" spans="1:28" ht="12.75" customHeight="1">
      <c r="A196" s="25"/>
      <c r="B196" s="25"/>
      <c r="C196" s="25"/>
      <c r="D196" s="25"/>
      <c r="E196" s="25"/>
      <c r="F196" s="25"/>
      <c r="G196" s="25"/>
      <c r="H196" s="25"/>
      <c r="I196" s="39"/>
      <c r="J196" s="25"/>
      <c r="K196" s="25"/>
      <c r="L196" s="25"/>
      <c r="M196" s="25"/>
      <c r="N196" s="25"/>
      <c r="O196" s="25"/>
      <c r="P196" s="25"/>
      <c r="Q196" s="25"/>
      <c r="R196" s="25"/>
      <c r="S196" s="25"/>
      <c r="T196" s="25"/>
      <c r="U196" s="25"/>
      <c r="V196" s="25"/>
      <c r="W196" s="25"/>
      <c r="X196" s="25"/>
      <c r="Y196" s="25"/>
      <c r="Z196" s="25"/>
      <c r="AA196" s="25"/>
      <c r="AB196" s="25"/>
    </row>
    <row r="197" spans="1:28" ht="12.75" customHeight="1">
      <c r="A197" s="25"/>
      <c r="B197" s="25"/>
      <c r="C197" s="25"/>
      <c r="D197" s="25"/>
      <c r="E197" s="25"/>
      <c r="F197" s="25"/>
      <c r="G197" s="25"/>
      <c r="H197" s="25"/>
      <c r="I197" s="39"/>
      <c r="J197" s="25"/>
      <c r="K197" s="25"/>
      <c r="L197" s="25"/>
      <c r="M197" s="25"/>
      <c r="N197" s="25"/>
      <c r="O197" s="25"/>
      <c r="P197" s="25"/>
      <c r="Q197" s="25"/>
      <c r="R197" s="25"/>
      <c r="S197" s="25"/>
      <c r="T197" s="25"/>
      <c r="U197" s="25"/>
      <c r="V197" s="25"/>
      <c r="W197" s="25"/>
      <c r="X197" s="25"/>
      <c r="Y197" s="25"/>
      <c r="Z197" s="25"/>
      <c r="AA197" s="25"/>
      <c r="AB197" s="25"/>
    </row>
    <row r="198" spans="1:28" ht="12.75" customHeight="1">
      <c r="A198" s="25"/>
      <c r="B198" s="25"/>
      <c r="C198" s="25"/>
      <c r="D198" s="25"/>
      <c r="E198" s="25"/>
      <c r="F198" s="25"/>
      <c r="G198" s="25"/>
      <c r="H198" s="25"/>
      <c r="I198" s="39"/>
      <c r="J198" s="25"/>
      <c r="K198" s="25"/>
      <c r="L198" s="25"/>
      <c r="M198" s="25"/>
      <c r="N198" s="25"/>
      <c r="O198" s="25"/>
      <c r="P198" s="25"/>
      <c r="Q198" s="25"/>
      <c r="R198" s="25"/>
      <c r="S198" s="25"/>
      <c r="T198" s="25"/>
      <c r="U198" s="25"/>
      <c r="V198" s="25"/>
      <c r="W198" s="25"/>
      <c r="X198" s="25"/>
      <c r="Y198" s="25"/>
      <c r="Z198" s="25"/>
      <c r="AA198" s="25"/>
      <c r="AB198" s="25"/>
    </row>
    <row r="199" spans="1:28" ht="12.75" customHeight="1">
      <c r="A199" s="25"/>
      <c r="B199" s="25"/>
      <c r="C199" s="25"/>
      <c r="D199" s="25"/>
      <c r="E199" s="25"/>
      <c r="F199" s="25"/>
      <c r="G199" s="25"/>
      <c r="H199" s="25"/>
      <c r="I199" s="39"/>
      <c r="J199" s="25"/>
      <c r="K199" s="25"/>
      <c r="L199" s="25"/>
      <c r="M199" s="25"/>
      <c r="N199" s="25"/>
      <c r="O199" s="25"/>
      <c r="P199" s="25"/>
      <c r="Q199" s="25"/>
      <c r="R199" s="25"/>
      <c r="S199" s="25"/>
      <c r="T199" s="25"/>
      <c r="U199" s="25"/>
      <c r="V199" s="25"/>
      <c r="W199" s="25"/>
      <c r="X199" s="25"/>
      <c r="Y199" s="25"/>
      <c r="Z199" s="25"/>
      <c r="AA199" s="25"/>
      <c r="AB199" s="25"/>
    </row>
    <row r="200" spans="1:28" ht="12.75" customHeight="1">
      <c r="A200" s="25"/>
      <c r="B200" s="25"/>
      <c r="C200" s="25"/>
      <c r="D200" s="25"/>
      <c r="E200" s="25"/>
      <c r="F200" s="25"/>
      <c r="G200" s="25"/>
      <c r="H200" s="25"/>
      <c r="I200" s="39"/>
      <c r="J200" s="25"/>
      <c r="K200" s="25"/>
      <c r="L200" s="25"/>
      <c r="M200" s="25"/>
      <c r="N200" s="25"/>
      <c r="O200" s="25"/>
      <c r="P200" s="25"/>
      <c r="Q200" s="25"/>
      <c r="R200" s="25"/>
      <c r="S200" s="25"/>
      <c r="T200" s="25"/>
      <c r="U200" s="25"/>
      <c r="V200" s="25"/>
      <c r="W200" s="25"/>
      <c r="X200" s="25"/>
      <c r="Y200" s="25"/>
      <c r="Z200" s="25"/>
      <c r="AA200" s="25"/>
      <c r="AB200" s="25"/>
    </row>
    <row r="201" spans="1:28" ht="12.75" customHeight="1">
      <c r="A201" s="25"/>
      <c r="B201" s="25"/>
      <c r="C201" s="25"/>
      <c r="D201" s="25"/>
      <c r="E201" s="25"/>
      <c r="F201" s="25"/>
      <c r="G201" s="25"/>
      <c r="H201" s="25"/>
      <c r="I201" s="39"/>
      <c r="J201" s="25"/>
      <c r="K201" s="25"/>
      <c r="L201" s="25"/>
      <c r="M201" s="25"/>
      <c r="N201" s="25"/>
      <c r="O201" s="25"/>
      <c r="P201" s="25"/>
      <c r="Q201" s="25"/>
      <c r="R201" s="25"/>
      <c r="S201" s="25"/>
      <c r="T201" s="25"/>
      <c r="U201" s="25"/>
      <c r="V201" s="25"/>
      <c r="W201" s="25"/>
      <c r="X201" s="25"/>
      <c r="Y201" s="25"/>
      <c r="Z201" s="25"/>
      <c r="AA201" s="25"/>
      <c r="AB201" s="25"/>
    </row>
    <row r="202" spans="1:28" ht="12.75" customHeight="1">
      <c r="A202" s="25"/>
      <c r="B202" s="25"/>
      <c r="C202" s="25"/>
      <c r="D202" s="25"/>
      <c r="E202" s="25"/>
      <c r="F202" s="25"/>
      <c r="G202" s="25"/>
      <c r="H202" s="25"/>
      <c r="I202" s="39"/>
      <c r="J202" s="25"/>
      <c r="K202" s="25"/>
      <c r="L202" s="25"/>
      <c r="M202" s="25"/>
      <c r="N202" s="25"/>
      <c r="O202" s="25"/>
      <c r="P202" s="25"/>
      <c r="Q202" s="25"/>
      <c r="R202" s="25"/>
      <c r="S202" s="25"/>
      <c r="T202" s="25"/>
      <c r="U202" s="25"/>
      <c r="V202" s="25"/>
      <c r="W202" s="25"/>
      <c r="X202" s="25"/>
      <c r="Y202" s="25"/>
      <c r="Z202" s="25"/>
      <c r="AA202" s="25"/>
      <c r="AB202" s="25"/>
    </row>
    <row r="203" spans="1:28" ht="12.75" customHeight="1">
      <c r="A203" s="25"/>
      <c r="B203" s="25"/>
      <c r="C203" s="25"/>
      <c r="D203" s="25"/>
      <c r="E203" s="25"/>
      <c r="F203" s="25"/>
      <c r="G203" s="25"/>
      <c r="H203" s="25"/>
      <c r="I203" s="39"/>
      <c r="J203" s="25"/>
      <c r="K203" s="25"/>
      <c r="L203" s="25"/>
      <c r="M203" s="25"/>
      <c r="N203" s="25"/>
      <c r="O203" s="25"/>
      <c r="P203" s="25"/>
      <c r="Q203" s="25"/>
      <c r="R203" s="25"/>
      <c r="S203" s="25"/>
      <c r="T203" s="25"/>
      <c r="U203" s="25"/>
      <c r="V203" s="25"/>
      <c r="W203" s="25"/>
      <c r="X203" s="25"/>
      <c r="Y203" s="25"/>
      <c r="Z203" s="25"/>
      <c r="AA203" s="25"/>
      <c r="AB203" s="25"/>
    </row>
    <row r="204" spans="1:28" ht="12.75" customHeight="1">
      <c r="A204" s="25"/>
      <c r="B204" s="25"/>
      <c r="C204" s="25"/>
      <c r="D204" s="25"/>
      <c r="E204" s="25"/>
      <c r="F204" s="25"/>
      <c r="G204" s="25"/>
      <c r="H204" s="25"/>
      <c r="I204" s="39"/>
      <c r="J204" s="25"/>
      <c r="K204" s="25"/>
      <c r="L204" s="25"/>
      <c r="M204" s="25"/>
      <c r="N204" s="25"/>
      <c r="O204" s="25"/>
      <c r="P204" s="25"/>
      <c r="Q204" s="25"/>
      <c r="R204" s="25"/>
      <c r="S204" s="25"/>
      <c r="T204" s="25"/>
      <c r="U204" s="25"/>
      <c r="V204" s="25"/>
      <c r="W204" s="25"/>
      <c r="X204" s="25"/>
      <c r="Y204" s="25"/>
      <c r="Z204" s="25"/>
      <c r="AA204" s="25"/>
      <c r="AB204" s="25"/>
    </row>
    <row r="205" spans="1:28" ht="12.75" customHeight="1">
      <c r="A205" s="25"/>
      <c r="B205" s="25"/>
      <c r="C205" s="25"/>
      <c r="D205" s="25"/>
      <c r="E205" s="25"/>
      <c r="F205" s="25"/>
      <c r="G205" s="25"/>
      <c r="H205" s="25"/>
      <c r="I205" s="39"/>
      <c r="J205" s="25"/>
      <c r="K205" s="25"/>
      <c r="L205" s="25"/>
      <c r="M205" s="25"/>
      <c r="N205" s="25"/>
      <c r="O205" s="25"/>
      <c r="P205" s="25"/>
      <c r="Q205" s="25"/>
      <c r="R205" s="25"/>
      <c r="S205" s="25"/>
      <c r="T205" s="25"/>
      <c r="U205" s="25"/>
      <c r="V205" s="25"/>
      <c r="W205" s="25"/>
      <c r="X205" s="25"/>
      <c r="Y205" s="25"/>
      <c r="Z205" s="25"/>
      <c r="AA205" s="25"/>
      <c r="AB205" s="25"/>
    </row>
    <row r="206" spans="1:28" ht="12.75" customHeight="1">
      <c r="A206" s="25"/>
      <c r="B206" s="25"/>
      <c r="C206" s="25"/>
      <c r="D206" s="25"/>
      <c r="E206" s="25"/>
      <c r="F206" s="25"/>
      <c r="G206" s="25"/>
      <c r="H206" s="25"/>
      <c r="I206" s="39"/>
      <c r="J206" s="25"/>
      <c r="K206" s="25"/>
      <c r="L206" s="25"/>
      <c r="M206" s="25"/>
      <c r="N206" s="25"/>
      <c r="O206" s="25"/>
      <c r="P206" s="25"/>
      <c r="Q206" s="25"/>
      <c r="R206" s="25"/>
      <c r="S206" s="25"/>
      <c r="T206" s="25"/>
      <c r="U206" s="25"/>
      <c r="V206" s="25"/>
      <c r="W206" s="25"/>
      <c r="X206" s="25"/>
      <c r="Y206" s="25"/>
      <c r="Z206" s="25"/>
      <c r="AA206" s="25"/>
      <c r="AB206" s="25"/>
    </row>
    <row r="207" spans="1:28" ht="12.75" customHeight="1">
      <c r="A207" s="25"/>
      <c r="B207" s="25"/>
      <c r="C207" s="25"/>
      <c r="D207" s="25"/>
      <c r="E207" s="25"/>
      <c r="F207" s="25"/>
      <c r="G207" s="25"/>
      <c r="H207" s="25"/>
      <c r="I207" s="39"/>
      <c r="J207" s="25"/>
      <c r="K207" s="25"/>
      <c r="L207" s="25"/>
      <c r="M207" s="25"/>
      <c r="N207" s="25"/>
      <c r="O207" s="25"/>
      <c r="P207" s="25"/>
      <c r="Q207" s="25"/>
      <c r="R207" s="25"/>
      <c r="S207" s="25"/>
      <c r="T207" s="25"/>
      <c r="U207" s="25"/>
      <c r="V207" s="25"/>
      <c r="W207" s="25"/>
      <c r="X207" s="25"/>
      <c r="Y207" s="25"/>
      <c r="Z207" s="25"/>
      <c r="AA207" s="25"/>
      <c r="AB207" s="25"/>
    </row>
    <row r="208" spans="1:28" ht="12.75" customHeight="1">
      <c r="A208" s="25"/>
      <c r="B208" s="25"/>
      <c r="C208" s="25"/>
      <c r="D208" s="25"/>
      <c r="E208" s="25"/>
      <c r="F208" s="25"/>
      <c r="G208" s="25"/>
      <c r="H208" s="25"/>
      <c r="I208" s="39"/>
      <c r="J208" s="25"/>
      <c r="K208" s="25"/>
      <c r="L208" s="25"/>
      <c r="M208" s="25"/>
      <c r="N208" s="25"/>
      <c r="O208" s="25"/>
      <c r="P208" s="25"/>
      <c r="Q208" s="25"/>
      <c r="R208" s="25"/>
      <c r="S208" s="25"/>
      <c r="T208" s="25"/>
      <c r="U208" s="25"/>
      <c r="V208" s="25"/>
      <c r="W208" s="25"/>
      <c r="X208" s="25"/>
      <c r="Y208" s="25"/>
      <c r="Z208" s="25"/>
      <c r="AA208" s="25"/>
      <c r="AB208" s="25"/>
    </row>
    <row r="209" spans="1:28" ht="12.75" customHeight="1">
      <c r="A209" s="25"/>
      <c r="B209" s="25"/>
      <c r="C209" s="25"/>
      <c r="D209" s="25"/>
      <c r="E209" s="25"/>
      <c r="F209" s="25"/>
      <c r="G209" s="25"/>
      <c r="H209" s="25"/>
      <c r="I209" s="39"/>
      <c r="J209" s="25"/>
      <c r="K209" s="25"/>
      <c r="L209" s="25"/>
      <c r="M209" s="25"/>
      <c r="N209" s="25"/>
      <c r="O209" s="25"/>
      <c r="P209" s="25"/>
      <c r="Q209" s="25"/>
      <c r="R209" s="25"/>
      <c r="S209" s="25"/>
      <c r="T209" s="25"/>
      <c r="U209" s="25"/>
      <c r="V209" s="25"/>
      <c r="W209" s="25"/>
      <c r="X209" s="25"/>
      <c r="Y209" s="25"/>
      <c r="Z209" s="25"/>
      <c r="AA209" s="25"/>
      <c r="AB209" s="25"/>
    </row>
    <row r="210" spans="1:28" ht="12.75" customHeight="1">
      <c r="A210" s="25"/>
      <c r="B210" s="25"/>
      <c r="C210" s="25"/>
      <c r="D210" s="25"/>
      <c r="E210" s="25"/>
      <c r="F210" s="25"/>
      <c r="G210" s="25"/>
      <c r="H210" s="25"/>
      <c r="I210" s="39"/>
      <c r="J210" s="25"/>
      <c r="K210" s="25"/>
      <c r="L210" s="25"/>
      <c r="M210" s="25"/>
      <c r="N210" s="25"/>
      <c r="O210" s="25"/>
      <c r="P210" s="25"/>
      <c r="Q210" s="25"/>
      <c r="R210" s="25"/>
      <c r="S210" s="25"/>
      <c r="T210" s="25"/>
      <c r="U210" s="25"/>
      <c r="V210" s="25"/>
      <c r="W210" s="25"/>
      <c r="X210" s="25"/>
      <c r="Y210" s="25"/>
      <c r="Z210" s="25"/>
      <c r="AA210" s="25"/>
      <c r="AB210" s="25"/>
    </row>
    <row r="211" spans="1:28" ht="12.75" customHeight="1">
      <c r="A211" s="25"/>
      <c r="B211" s="25"/>
      <c r="C211" s="25"/>
      <c r="D211" s="25"/>
      <c r="E211" s="25"/>
      <c r="F211" s="25"/>
      <c r="G211" s="25"/>
      <c r="H211" s="25"/>
      <c r="I211" s="39"/>
      <c r="J211" s="25"/>
      <c r="K211" s="25"/>
      <c r="L211" s="25"/>
      <c r="M211" s="25"/>
      <c r="N211" s="25"/>
      <c r="O211" s="25"/>
      <c r="P211" s="25"/>
      <c r="Q211" s="25"/>
      <c r="R211" s="25"/>
      <c r="S211" s="25"/>
      <c r="T211" s="25"/>
      <c r="U211" s="25"/>
      <c r="V211" s="25"/>
      <c r="W211" s="25"/>
      <c r="X211" s="25"/>
      <c r="Y211" s="25"/>
      <c r="Z211" s="25"/>
      <c r="AA211" s="25"/>
      <c r="AB211" s="25"/>
    </row>
    <row r="212" spans="1:28" ht="12.75" customHeight="1">
      <c r="A212" s="25"/>
      <c r="B212" s="25"/>
      <c r="C212" s="25"/>
      <c r="D212" s="25"/>
      <c r="E212" s="25"/>
      <c r="F212" s="25"/>
      <c r="G212" s="25"/>
      <c r="H212" s="25"/>
      <c r="I212" s="39"/>
      <c r="J212" s="25"/>
      <c r="K212" s="25"/>
      <c r="L212" s="25"/>
      <c r="M212" s="25"/>
      <c r="N212" s="25"/>
      <c r="O212" s="25"/>
      <c r="P212" s="25"/>
      <c r="Q212" s="25"/>
      <c r="R212" s="25"/>
      <c r="S212" s="25"/>
      <c r="T212" s="25"/>
      <c r="U212" s="25"/>
      <c r="V212" s="25"/>
      <c r="W212" s="25"/>
      <c r="X212" s="25"/>
      <c r="Y212" s="25"/>
      <c r="Z212" s="25"/>
      <c r="AA212" s="25"/>
      <c r="AB212" s="25"/>
    </row>
    <row r="213" spans="1:28" ht="12.75" customHeight="1">
      <c r="A213" s="25"/>
      <c r="B213" s="25"/>
      <c r="C213" s="25"/>
      <c r="D213" s="25"/>
      <c r="E213" s="25"/>
      <c r="F213" s="25"/>
      <c r="G213" s="25"/>
      <c r="H213" s="25"/>
      <c r="I213" s="39"/>
      <c r="J213" s="25"/>
      <c r="K213" s="25"/>
      <c r="L213" s="25"/>
      <c r="M213" s="25"/>
      <c r="N213" s="25"/>
      <c r="O213" s="25"/>
      <c r="P213" s="25"/>
      <c r="Q213" s="25"/>
      <c r="R213" s="25"/>
      <c r="S213" s="25"/>
      <c r="T213" s="25"/>
      <c r="U213" s="25"/>
      <c r="V213" s="25"/>
      <c r="W213" s="25"/>
      <c r="X213" s="25"/>
      <c r="Y213" s="25"/>
      <c r="Z213" s="25"/>
      <c r="AA213" s="25"/>
      <c r="AB213" s="25"/>
    </row>
    <row r="214" spans="1:28" ht="12.75" customHeight="1">
      <c r="A214" s="25"/>
      <c r="B214" s="25"/>
      <c r="C214" s="25"/>
      <c r="D214" s="25"/>
      <c r="E214" s="25"/>
      <c r="F214" s="25"/>
      <c r="G214" s="25"/>
      <c r="H214" s="25"/>
      <c r="I214" s="39"/>
      <c r="J214" s="25"/>
      <c r="K214" s="25"/>
      <c r="L214" s="25"/>
      <c r="M214" s="25"/>
      <c r="N214" s="25"/>
      <c r="O214" s="25"/>
      <c r="P214" s="25"/>
      <c r="Q214" s="25"/>
      <c r="R214" s="25"/>
      <c r="S214" s="25"/>
      <c r="T214" s="25"/>
      <c r="U214" s="25"/>
      <c r="V214" s="25"/>
      <c r="W214" s="25"/>
      <c r="X214" s="25"/>
      <c r="Y214" s="25"/>
      <c r="Z214" s="25"/>
      <c r="AA214" s="25"/>
      <c r="AB214" s="25"/>
    </row>
    <row r="215" spans="1:28" ht="12.75" customHeight="1">
      <c r="A215" s="25"/>
      <c r="B215" s="25"/>
      <c r="C215" s="25"/>
      <c r="D215" s="25"/>
      <c r="E215" s="25"/>
      <c r="F215" s="25"/>
      <c r="G215" s="25"/>
      <c r="H215" s="25"/>
      <c r="I215" s="39"/>
      <c r="J215" s="25"/>
      <c r="K215" s="25"/>
      <c r="L215" s="25"/>
      <c r="M215" s="25"/>
      <c r="N215" s="25"/>
      <c r="O215" s="25"/>
      <c r="P215" s="25"/>
      <c r="Q215" s="25"/>
      <c r="R215" s="25"/>
      <c r="S215" s="25"/>
      <c r="T215" s="25"/>
      <c r="U215" s="25"/>
      <c r="V215" s="25"/>
      <c r="W215" s="25"/>
      <c r="X215" s="25"/>
      <c r="Y215" s="25"/>
      <c r="Z215" s="25"/>
      <c r="AA215" s="25"/>
      <c r="AB215" s="25"/>
    </row>
    <row r="216" spans="1:28" ht="12.75" customHeight="1">
      <c r="A216" s="25"/>
      <c r="B216" s="25"/>
      <c r="C216" s="25"/>
      <c r="D216" s="25"/>
      <c r="E216" s="25"/>
      <c r="F216" s="25"/>
      <c r="G216" s="25"/>
      <c r="H216" s="25"/>
      <c r="I216" s="39"/>
      <c r="J216" s="25"/>
      <c r="K216" s="25"/>
      <c r="L216" s="25"/>
      <c r="M216" s="25"/>
      <c r="N216" s="25"/>
      <c r="O216" s="25"/>
      <c r="P216" s="25"/>
      <c r="Q216" s="25"/>
      <c r="R216" s="25"/>
      <c r="S216" s="25"/>
      <c r="T216" s="25"/>
      <c r="U216" s="25"/>
      <c r="V216" s="25"/>
      <c r="W216" s="25"/>
      <c r="X216" s="25"/>
      <c r="Y216" s="25"/>
      <c r="Z216" s="25"/>
      <c r="AA216" s="25"/>
      <c r="AB216" s="25"/>
    </row>
    <row r="217" spans="1:28" ht="12.75" customHeight="1">
      <c r="A217" s="25"/>
      <c r="B217" s="25"/>
      <c r="C217" s="25"/>
      <c r="D217" s="25"/>
      <c r="E217" s="25"/>
      <c r="F217" s="25"/>
      <c r="G217" s="25"/>
      <c r="H217" s="25"/>
      <c r="I217" s="39"/>
      <c r="J217" s="25"/>
      <c r="K217" s="25"/>
      <c r="L217" s="25"/>
      <c r="M217" s="25"/>
      <c r="N217" s="25"/>
      <c r="O217" s="25"/>
      <c r="P217" s="25"/>
      <c r="Q217" s="25"/>
      <c r="R217" s="25"/>
      <c r="S217" s="25"/>
      <c r="T217" s="25"/>
      <c r="U217" s="25"/>
      <c r="V217" s="25"/>
      <c r="W217" s="25"/>
      <c r="X217" s="25"/>
      <c r="Y217" s="25"/>
      <c r="Z217" s="25"/>
      <c r="AA217" s="25"/>
      <c r="AB217" s="25"/>
    </row>
    <row r="218" spans="1:28" ht="12.75" customHeight="1">
      <c r="A218" s="25"/>
      <c r="B218" s="25"/>
      <c r="C218" s="25"/>
      <c r="D218" s="25"/>
      <c r="E218" s="25"/>
      <c r="F218" s="25"/>
      <c r="G218" s="25"/>
      <c r="H218" s="25"/>
      <c r="I218" s="39"/>
      <c r="J218" s="25"/>
      <c r="K218" s="25"/>
      <c r="L218" s="25"/>
      <c r="M218" s="25"/>
      <c r="N218" s="25"/>
      <c r="O218" s="25"/>
      <c r="P218" s="25"/>
      <c r="Q218" s="25"/>
      <c r="R218" s="25"/>
      <c r="S218" s="25"/>
      <c r="T218" s="25"/>
      <c r="U218" s="25"/>
      <c r="V218" s="25"/>
      <c r="W218" s="25"/>
      <c r="X218" s="25"/>
      <c r="Y218" s="25"/>
      <c r="Z218" s="25"/>
      <c r="AA218" s="25"/>
      <c r="AB218" s="25"/>
    </row>
    <row r="219" spans="1:28" ht="12.75" customHeight="1">
      <c r="A219" s="25"/>
      <c r="B219" s="25"/>
      <c r="C219" s="25"/>
      <c r="D219" s="25"/>
      <c r="E219" s="25"/>
      <c r="F219" s="25"/>
      <c r="G219" s="25"/>
      <c r="H219" s="25"/>
      <c r="I219" s="39"/>
      <c r="J219" s="25"/>
      <c r="K219" s="25"/>
      <c r="L219" s="25"/>
      <c r="M219" s="25"/>
      <c r="N219" s="25"/>
      <c r="O219" s="25"/>
      <c r="P219" s="25"/>
      <c r="Q219" s="25"/>
      <c r="R219" s="25"/>
      <c r="S219" s="25"/>
      <c r="T219" s="25"/>
      <c r="U219" s="25"/>
      <c r="V219" s="25"/>
      <c r="W219" s="25"/>
      <c r="X219" s="25"/>
      <c r="Y219" s="25"/>
      <c r="Z219" s="25"/>
      <c r="AA219" s="25"/>
      <c r="AB219" s="25"/>
    </row>
    <row r="220" spans="1:28" ht="12.75" customHeight="1">
      <c r="A220" s="25"/>
      <c r="B220" s="25"/>
      <c r="C220" s="25"/>
      <c r="D220" s="25"/>
      <c r="E220" s="25"/>
      <c r="F220" s="25"/>
      <c r="G220" s="25"/>
      <c r="H220" s="25"/>
      <c r="I220" s="39"/>
      <c r="J220" s="25"/>
      <c r="K220" s="25"/>
      <c r="L220" s="25"/>
      <c r="M220" s="25"/>
      <c r="N220" s="25"/>
      <c r="O220" s="25"/>
      <c r="P220" s="25"/>
      <c r="Q220" s="25"/>
      <c r="R220" s="25"/>
      <c r="S220" s="25"/>
      <c r="T220" s="25"/>
      <c r="U220" s="25"/>
      <c r="V220" s="25"/>
      <c r="W220" s="25"/>
      <c r="X220" s="25"/>
      <c r="Y220" s="25"/>
      <c r="Z220" s="25"/>
      <c r="AA220" s="25"/>
      <c r="AB220" s="25"/>
    </row>
    <row r="221" spans="1:28" ht="12.75" customHeight="1">
      <c r="A221" s="25"/>
      <c r="B221" s="25"/>
      <c r="C221" s="25"/>
      <c r="D221" s="25"/>
      <c r="E221" s="25"/>
      <c r="F221" s="25"/>
      <c r="G221" s="25"/>
      <c r="H221" s="25"/>
      <c r="I221" s="39"/>
      <c r="J221" s="25"/>
      <c r="K221" s="25"/>
      <c r="L221" s="25"/>
      <c r="M221" s="25"/>
      <c r="N221" s="25"/>
      <c r="O221" s="25"/>
      <c r="P221" s="25"/>
      <c r="Q221" s="25"/>
      <c r="R221" s="25"/>
      <c r="S221" s="25"/>
      <c r="T221" s="25"/>
      <c r="U221" s="25"/>
      <c r="V221" s="25"/>
      <c r="W221" s="25"/>
      <c r="X221" s="25"/>
      <c r="Y221" s="25"/>
      <c r="Z221" s="25"/>
      <c r="AA221" s="25"/>
      <c r="AB221" s="25"/>
    </row>
    <row r="222" spans="1:28" ht="12.75" customHeight="1">
      <c r="A222" s="25"/>
      <c r="B222" s="25"/>
      <c r="C222" s="25"/>
      <c r="D222" s="25"/>
      <c r="E222" s="25"/>
      <c r="F222" s="25"/>
      <c r="G222" s="25"/>
      <c r="H222" s="25"/>
      <c r="I222" s="39"/>
      <c r="J222" s="25"/>
      <c r="K222" s="25"/>
      <c r="L222" s="25"/>
      <c r="M222" s="25"/>
      <c r="N222" s="25"/>
      <c r="O222" s="25"/>
      <c r="P222" s="25"/>
      <c r="Q222" s="25"/>
      <c r="R222" s="25"/>
      <c r="S222" s="25"/>
      <c r="T222" s="25"/>
      <c r="U222" s="25"/>
      <c r="V222" s="25"/>
      <c r="W222" s="25"/>
      <c r="X222" s="25"/>
      <c r="Y222" s="25"/>
      <c r="Z222" s="25"/>
      <c r="AA222" s="25"/>
      <c r="AB222" s="25"/>
    </row>
    <row r="223" spans="1:28" ht="12.75" customHeight="1">
      <c r="A223" s="25"/>
      <c r="B223" s="25"/>
      <c r="C223" s="25"/>
      <c r="D223" s="25"/>
      <c r="E223" s="25"/>
      <c r="F223" s="25"/>
      <c r="G223" s="25"/>
      <c r="H223" s="25"/>
      <c r="I223" s="39"/>
      <c r="J223" s="25"/>
      <c r="K223" s="25"/>
      <c r="L223" s="25"/>
      <c r="M223" s="25"/>
      <c r="N223" s="25"/>
      <c r="O223" s="25"/>
      <c r="P223" s="25"/>
      <c r="Q223" s="25"/>
      <c r="R223" s="25"/>
      <c r="S223" s="25"/>
      <c r="T223" s="25"/>
      <c r="U223" s="25"/>
      <c r="V223" s="25"/>
      <c r="W223" s="25"/>
      <c r="X223" s="25"/>
      <c r="Y223" s="25"/>
      <c r="Z223" s="25"/>
      <c r="AA223" s="25"/>
      <c r="AB223" s="25"/>
    </row>
    <row r="224" spans="1:28" ht="12.75" customHeight="1">
      <c r="A224" s="25"/>
      <c r="B224" s="25"/>
      <c r="C224" s="25"/>
      <c r="D224" s="25"/>
      <c r="E224" s="25"/>
      <c r="F224" s="25"/>
      <c r="G224" s="25"/>
      <c r="H224" s="25"/>
      <c r="I224" s="39"/>
      <c r="J224" s="25"/>
      <c r="K224" s="25"/>
      <c r="L224" s="25"/>
      <c r="M224" s="25"/>
      <c r="N224" s="25"/>
      <c r="O224" s="25"/>
      <c r="P224" s="25"/>
      <c r="Q224" s="25"/>
      <c r="R224" s="25"/>
      <c r="S224" s="25"/>
      <c r="T224" s="25"/>
      <c r="U224" s="25"/>
      <c r="V224" s="25"/>
      <c r="W224" s="25"/>
      <c r="X224" s="25"/>
      <c r="Y224" s="25"/>
      <c r="Z224" s="25"/>
      <c r="AA224" s="25"/>
      <c r="AB224" s="25"/>
    </row>
    <row r="225" spans="1:28" ht="12.75" customHeight="1">
      <c r="A225" s="25"/>
      <c r="B225" s="25"/>
      <c r="C225" s="25"/>
      <c r="D225" s="25"/>
      <c r="E225" s="25"/>
      <c r="F225" s="25"/>
      <c r="G225" s="25"/>
      <c r="H225" s="25"/>
      <c r="I225" s="39"/>
      <c r="J225" s="25"/>
      <c r="K225" s="25"/>
      <c r="L225" s="25"/>
      <c r="M225" s="25"/>
      <c r="N225" s="25"/>
      <c r="O225" s="25"/>
      <c r="P225" s="25"/>
      <c r="Q225" s="25"/>
      <c r="R225" s="25"/>
      <c r="S225" s="25"/>
      <c r="T225" s="25"/>
      <c r="U225" s="25"/>
      <c r="V225" s="25"/>
      <c r="W225" s="25"/>
      <c r="X225" s="25"/>
      <c r="Y225" s="25"/>
      <c r="Z225" s="25"/>
      <c r="AA225" s="25"/>
      <c r="AB225" s="25"/>
    </row>
    <row r="226" spans="1:28" ht="12.75" customHeight="1">
      <c r="A226" s="25"/>
      <c r="B226" s="25"/>
      <c r="C226" s="25"/>
      <c r="D226" s="25"/>
      <c r="E226" s="25"/>
      <c r="F226" s="25"/>
      <c r="G226" s="25"/>
      <c r="H226" s="25"/>
      <c r="I226" s="39"/>
      <c r="J226" s="25"/>
      <c r="K226" s="25"/>
      <c r="L226" s="25"/>
      <c r="M226" s="25"/>
      <c r="N226" s="25"/>
      <c r="O226" s="25"/>
      <c r="P226" s="25"/>
      <c r="Q226" s="25"/>
      <c r="R226" s="25"/>
      <c r="S226" s="25"/>
      <c r="T226" s="25"/>
      <c r="U226" s="25"/>
      <c r="V226" s="25"/>
      <c r="W226" s="25"/>
      <c r="X226" s="25"/>
      <c r="Y226" s="25"/>
      <c r="Z226" s="25"/>
      <c r="AA226" s="25"/>
      <c r="AB226" s="25"/>
    </row>
    <row r="227" spans="1:28" ht="12.75" customHeight="1">
      <c r="A227" s="25"/>
      <c r="B227" s="25"/>
      <c r="C227" s="25"/>
      <c r="D227" s="25"/>
      <c r="E227" s="25"/>
      <c r="F227" s="25"/>
      <c r="G227" s="25"/>
      <c r="H227" s="25"/>
      <c r="I227" s="39"/>
      <c r="J227" s="25"/>
      <c r="K227" s="25"/>
      <c r="L227" s="25"/>
      <c r="M227" s="25"/>
      <c r="N227" s="25"/>
      <c r="O227" s="25"/>
      <c r="P227" s="25"/>
      <c r="Q227" s="25"/>
      <c r="R227" s="25"/>
      <c r="S227" s="25"/>
      <c r="T227" s="25"/>
      <c r="U227" s="25"/>
      <c r="V227" s="25"/>
      <c r="W227" s="25"/>
      <c r="X227" s="25"/>
      <c r="Y227" s="25"/>
      <c r="Z227" s="25"/>
      <c r="AA227" s="25"/>
      <c r="AB227" s="25"/>
    </row>
    <row r="228" spans="1:28" ht="12.75" customHeight="1">
      <c r="A228" s="25"/>
      <c r="B228" s="25"/>
      <c r="C228" s="25"/>
      <c r="D228" s="25"/>
      <c r="E228" s="25"/>
      <c r="F228" s="25"/>
      <c r="G228" s="25"/>
      <c r="H228" s="25"/>
      <c r="I228" s="39"/>
      <c r="J228" s="25"/>
      <c r="K228" s="25"/>
      <c r="L228" s="25"/>
      <c r="M228" s="25"/>
      <c r="N228" s="25"/>
      <c r="O228" s="25"/>
      <c r="P228" s="25"/>
      <c r="Q228" s="25"/>
      <c r="R228" s="25"/>
      <c r="S228" s="25"/>
      <c r="T228" s="25"/>
      <c r="U228" s="25"/>
      <c r="V228" s="25"/>
      <c r="W228" s="25"/>
      <c r="X228" s="25"/>
      <c r="Y228" s="25"/>
      <c r="Z228" s="25"/>
      <c r="AA228" s="25"/>
      <c r="AB228" s="25"/>
    </row>
    <row r="229" spans="1:28" ht="12.75" customHeight="1">
      <c r="A229" s="25"/>
      <c r="B229" s="25"/>
      <c r="C229" s="25"/>
      <c r="D229" s="25"/>
      <c r="E229" s="25"/>
      <c r="F229" s="25"/>
      <c r="G229" s="25"/>
      <c r="H229" s="25"/>
      <c r="I229" s="39"/>
      <c r="J229" s="25"/>
      <c r="K229" s="25"/>
      <c r="L229" s="25"/>
      <c r="M229" s="25"/>
      <c r="N229" s="25"/>
      <c r="O229" s="25"/>
      <c r="P229" s="25"/>
      <c r="Q229" s="25"/>
      <c r="R229" s="25"/>
      <c r="S229" s="25"/>
      <c r="T229" s="25"/>
      <c r="U229" s="25"/>
      <c r="V229" s="25"/>
      <c r="W229" s="25"/>
      <c r="X229" s="25"/>
      <c r="Y229" s="25"/>
      <c r="Z229" s="25"/>
      <c r="AA229" s="25"/>
      <c r="AB229" s="25"/>
    </row>
    <row r="230" spans="1:28" ht="12.75" customHeight="1">
      <c r="A230" s="25"/>
      <c r="B230" s="25"/>
      <c r="C230" s="25"/>
      <c r="D230" s="25"/>
      <c r="E230" s="25"/>
      <c r="F230" s="25"/>
      <c r="G230" s="25"/>
      <c r="H230" s="25"/>
      <c r="I230" s="39"/>
      <c r="J230" s="25"/>
      <c r="K230" s="25"/>
      <c r="L230" s="25"/>
      <c r="M230" s="25"/>
      <c r="N230" s="25"/>
      <c r="O230" s="25"/>
      <c r="P230" s="25"/>
      <c r="Q230" s="25"/>
      <c r="R230" s="25"/>
      <c r="S230" s="25"/>
      <c r="T230" s="25"/>
      <c r="U230" s="25"/>
      <c r="V230" s="25"/>
      <c r="W230" s="25"/>
      <c r="X230" s="25"/>
      <c r="Y230" s="25"/>
      <c r="Z230" s="25"/>
      <c r="AA230" s="25"/>
      <c r="AB230" s="25"/>
    </row>
    <row r="231" spans="1:28" ht="12.75" customHeight="1">
      <c r="A231" s="25"/>
      <c r="B231" s="25"/>
      <c r="C231" s="25"/>
      <c r="D231" s="25"/>
      <c r="E231" s="25"/>
      <c r="F231" s="25"/>
      <c r="G231" s="25"/>
      <c r="H231" s="25"/>
      <c r="I231" s="39"/>
      <c r="J231" s="25"/>
      <c r="K231" s="25"/>
      <c r="L231" s="25"/>
      <c r="M231" s="25"/>
      <c r="N231" s="25"/>
      <c r="O231" s="25"/>
      <c r="P231" s="25"/>
      <c r="Q231" s="25"/>
      <c r="R231" s="25"/>
      <c r="S231" s="25"/>
      <c r="T231" s="25"/>
      <c r="U231" s="25"/>
      <c r="V231" s="25"/>
      <c r="W231" s="25"/>
      <c r="X231" s="25"/>
      <c r="Y231" s="25"/>
      <c r="Z231" s="25"/>
      <c r="AA231" s="25"/>
      <c r="AB231" s="25"/>
    </row>
    <row r="232" spans="1:28" ht="12.75" customHeight="1">
      <c r="A232" s="25"/>
      <c r="B232" s="25"/>
      <c r="C232" s="25"/>
      <c r="D232" s="25"/>
      <c r="E232" s="25"/>
      <c r="F232" s="25"/>
      <c r="G232" s="25"/>
      <c r="H232" s="25"/>
      <c r="I232" s="39"/>
      <c r="J232" s="25"/>
      <c r="K232" s="25"/>
      <c r="L232" s="25"/>
      <c r="M232" s="25"/>
      <c r="N232" s="25"/>
      <c r="O232" s="25"/>
      <c r="P232" s="25"/>
      <c r="Q232" s="25"/>
      <c r="R232" s="25"/>
      <c r="S232" s="25"/>
      <c r="T232" s="25"/>
      <c r="U232" s="25"/>
      <c r="V232" s="25"/>
      <c r="W232" s="25"/>
      <c r="X232" s="25"/>
      <c r="Y232" s="25"/>
      <c r="Z232" s="25"/>
      <c r="AA232" s="25"/>
      <c r="AB232" s="25"/>
    </row>
    <row r="233" spans="1:28" ht="12.75" customHeight="1">
      <c r="A233" s="25"/>
      <c r="B233" s="25"/>
      <c r="C233" s="25"/>
      <c r="D233" s="25"/>
      <c r="E233" s="25"/>
      <c r="F233" s="25"/>
      <c r="G233" s="25"/>
      <c r="H233" s="25"/>
      <c r="I233" s="39"/>
      <c r="J233" s="25"/>
      <c r="K233" s="25"/>
      <c r="L233" s="25"/>
      <c r="M233" s="25"/>
      <c r="N233" s="25"/>
      <c r="O233" s="25"/>
      <c r="P233" s="25"/>
      <c r="Q233" s="25"/>
      <c r="R233" s="25"/>
      <c r="S233" s="25"/>
      <c r="T233" s="25"/>
      <c r="U233" s="25"/>
      <c r="V233" s="25"/>
      <c r="W233" s="25"/>
      <c r="X233" s="25"/>
      <c r="Y233" s="25"/>
      <c r="Z233" s="25"/>
      <c r="AA233" s="25"/>
      <c r="AB233" s="25"/>
    </row>
    <row r="234" spans="1:28" ht="12.75" customHeight="1">
      <c r="A234" s="25"/>
      <c r="B234" s="25"/>
      <c r="C234" s="25"/>
      <c r="D234" s="25"/>
      <c r="E234" s="25"/>
      <c r="F234" s="25"/>
      <c r="G234" s="25"/>
      <c r="H234" s="25"/>
      <c r="I234" s="39"/>
      <c r="J234" s="25"/>
      <c r="K234" s="25"/>
      <c r="L234" s="25"/>
      <c r="M234" s="25"/>
      <c r="N234" s="25"/>
      <c r="O234" s="25"/>
      <c r="P234" s="25"/>
      <c r="Q234" s="25"/>
      <c r="R234" s="25"/>
      <c r="S234" s="25"/>
      <c r="T234" s="25"/>
      <c r="U234" s="25"/>
      <c r="V234" s="25"/>
      <c r="W234" s="25"/>
      <c r="X234" s="25"/>
      <c r="Y234" s="25"/>
      <c r="Z234" s="25"/>
      <c r="AA234" s="25"/>
      <c r="AB234" s="25"/>
    </row>
    <row r="235" spans="1:28" ht="12.75" customHeight="1">
      <c r="A235" s="25"/>
      <c r="B235" s="25"/>
      <c r="C235" s="25"/>
      <c r="D235" s="25"/>
      <c r="E235" s="25"/>
      <c r="F235" s="25"/>
      <c r="G235" s="25"/>
      <c r="H235" s="25"/>
      <c r="I235" s="39"/>
      <c r="J235" s="25"/>
      <c r="K235" s="25"/>
      <c r="L235" s="25"/>
      <c r="M235" s="25"/>
      <c r="N235" s="25"/>
      <c r="O235" s="25"/>
      <c r="P235" s="25"/>
      <c r="Q235" s="25"/>
      <c r="R235" s="25"/>
      <c r="S235" s="25"/>
      <c r="T235" s="25"/>
      <c r="U235" s="25"/>
      <c r="V235" s="25"/>
      <c r="W235" s="25"/>
      <c r="X235" s="25"/>
      <c r="Y235" s="25"/>
      <c r="Z235" s="25"/>
      <c r="AA235" s="25"/>
      <c r="AB235" s="25"/>
    </row>
    <row r="236" spans="1:28" ht="12.75" customHeight="1">
      <c r="A236" s="25"/>
      <c r="B236" s="25"/>
      <c r="C236" s="25"/>
      <c r="D236" s="25"/>
      <c r="E236" s="25"/>
      <c r="F236" s="25"/>
      <c r="G236" s="25"/>
      <c r="H236" s="25"/>
      <c r="I236" s="39"/>
      <c r="J236" s="25"/>
      <c r="K236" s="25"/>
      <c r="L236" s="25"/>
      <c r="M236" s="25"/>
      <c r="N236" s="25"/>
      <c r="O236" s="25"/>
      <c r="P236" s="25"/>
      <c r="Q236" s="25"/>
      <c r="R236" s="25"/>
      <c r="S236" s="25"/>
      <c r="T236" s="25"/>
      <c r="U236" s="25"/>
      <c r="V236" s="25"/>
      <c r="W236" s="25"/>
      <c r="X236" s="25"/>
      <c r="Y236" s="25"/>
      <c r="Z236" s="25"/>
      <c r="AA236" s="25"/>
      <c r="AB236" s="25"/>
    </row>
    <row r="237" spans="1:28" ht="12.75" customHeight="1">
      <c r="A237" s="25"/>
      <c r="B237" s="25"/>
      <c r="C237" s="25"/>
      <c r="D237" s="25"/>
      <c r="E237" s="25"/>
      <c r="F237" s="25"/>
      <c r="G237" s="25"/>
      <c r="H237" s="25"/>
      <c r="I237" s="39"/>
      <c r="J237" s="25"/>
      <c r="K237" s="25"/>
      <c r="L237" s="25"/>
      <c r="M237" s="25"/>
      <c r="N237" s="25"/>
      <c r="O237" s="25"/>
      <c r="P237" s="25"/>
      <c r="Q237" s="25"/>
      <c r="R237" s="25"/>
      <c r="S237" s="25"/>
      <c r="T237" s="25"/>
      <c r="U237" s="25"/>
      <c r="V237" s="25"/>
      <c r="W237" s="25"/>
      <c r="X237" s="25"/>
      <c r="Y237" s="25"/>
      <c r="Z237" s="25"/>
      <c r="AA237" s="25"/>
      <c r="AB237" s="25"/>
    </row>
    <row r="238" spans="1:28" ht="12.75" customHeight="1">
      <c r="A238" s="25"/>
      <c r="B238" s="25"/>
      <c r="C238" s="25"/>
      <c r="D238" s="25"/>
      <c r="E238" s="25"/>
      <c r="F238" s="25"/>
      <c r="G238" s="25"/>
      <c r="H238" s="25"/>
      <c r="I238" s="39"/>
      <c r="J238" s="25"/>
      <c r="K238" s="25"/>
      <c r="L238" s="25"/>
      <c r="M238" s="25"/>
      <c r="N238" s="25"/>
      <c r="O238" s="25"/>
      <c r="P238" s="25"/>
      <c r="Q238" s="25"/>
      <c r="R238" s="25"/>
      <c r="S238" s="25"/>
      <c r="T238" s="25"/>
      <c r="U238" s="25"/>
      <c r="V238" s="25"/>
      <c r="W238" s="25"/>
      <c r="X238" s="25"/>
      <c r="Y238" s="25"/>
      <c r="Z238" s="25"/>
      <c r="AA238" s="25"/>
      <c r="AB238" s="25"/>
    </row>
    <row r="239" spans="1:28" ht="12.75" customHeight="1">
      <c r="A239" s="25"/>
      <c r="B239" s="25"/>
      <c r="C239" s="25"/>
      <c r="D239" s="25"/>
      <c r="E239" s="25"/>
      <c r="F239" s="25"/>
      <c r="G239" s="25"/>
      <c r="H239" s="25"/>
      <c r="I239" s="39"/>
      <c r="J239" s="25"/>
      <c r="K239" s="25"/>
      <c r="L239" s="25"/>
      <c r="M239" s="25"/>
      <c r="N239" s="25"/>
      <c r="O239" s="25"/>
      <c r="P239" s="25"/>
      <c r="Q239" s="25"/>
      <c r="R239" s="25"/>
      <c r="S239" s="25"/>
      <c r="T239" s="25"/>
      <c r="U239" s="25"/>
      <c r="V239" s="25"/>
      <c r="W239" s="25"/>
      <c r="X239" s="25"/>
      <c r="Y239" s="25"/>
      <c r="Z239" s="25"/>
      <c r="AA239" s="25"/>
      <c r="AB239" s="25"/>
    </row>
    <row r="240" spans="1:28" ht="12.75" customHeight="1">
      <c r="A240" s="25"/>
      <c r="B240" s="25"/>
      <c r="C240" s="25"/>
      <c r="D240" s="25"/>
      <c r="E240" s="25"/>
      <c r="F240" s="25"/>
      <c r="G240" s="25"/>
      <c r="H240" s="25"/>
      <c r="I240" s="39"/>
      <c r="J240" s="25"/>
      <c r="K240" s="25"/>
      <c r="L240" s="25"/>
      <c r="M240" s="25"/>
      <c r="N240" s="25"/>
      <c r="O240" s="25"/>
      <c r="P240" s="25"/>
      <c r="Q240" s="25"/>
      <c r="R240" s="25"/>
      <c r="S240" s="25"/>
      <c r="T240" s="25"/>
      <c r="U240" s="25"/>
      <c r="V240" s="25"/>
      <c r="W240" s="25"/>
      <c r="X240" s="25"/>
      <c r="Y240" s="25"/>
      <c r="Z240" s="25"/>
      <c r="AA240" s="25"/>
      <c r="AB240" s="25"/>
    </row>
    <row r="241" spans="1:28" ht="12.75" customHeight="1">
      <c r="A241" s="25"/>
      <c r="B241" s="25"/>
      <c r="C241" s="25"/>
      <c r="D241" s="25"/>
      <c r="E241" s="25"/>
      <c r="F241" s="25"/>
      <c r="G241" s="25"/>
      <c r="H241" s="25"/>
      <c r="I241" s="39"/>
      <c r="J241" s="25"/>
      <c r="K241" s="25"/>
      <c r="L241" s="25"/>
      <c r="M241" s="25"/>
      <c r="N241" s="25"/>
      <c r="O241" s="25"/>
      <c r="P241" s="25"/>
      <c r="Q241" s="25"/>
      <c r="R241" s="25"/>
      <c r="S241" s="25"/>
      <c r="T241" s="25"/>
      <c r="U241" s="25"/>
      <c r="V241" s="25"/>
      <c r="W241" s="25"/>
      <c r="X241" s="25"/>
      <c r="Y241" s="25"/>
      <c r="Z241" s="25"/>
      <c r="AA241" s="25"/>
      <c r="AB241" s="25"/>
    </row>
    <row r="242" spans="1:28" ht="12.75" customHeight="1">
      <c r="A242" s="25"/>
      <c r="B242" s="25"/>
      <c r="C242" s="25"/>
      <c r="D242" s="25"/>
      <c r="E242" s="25"/>
      <c r="F242" s="25"/>
      <c r="G242" s="25"/>
      <c r="H242" s="25"/>
      <c r="I242" s="39"/>
      <c r="J242" s="25"/>
      <c r="K242" s="25"/>
      <c r="L242" s="25"/>
      <c r="M242" s="25"/>
      <c r="N242" s="25"/>
      <c r="O242" s="25"/>
      <c r="P242" s="25"/>
      <c r="Q242" s="25"/>
      <c r="R242" s="25"/>
      <c r="S242" s="25"/>
      <c r="T242" s="25"/>
      <c r="U242" s="25"/>
      <c r="V242" s="25"/>
      <c r="W242" s="25"/>
      <c r="X242" s="25"/>
      <c r="Y242" s="25"/>
      <c r="Z242" s="25"/>
      <c r="AA242" s="25"/>
      <c r="AB242" s="25"/>
    </row>
    <row r="243" spans="1:28" ht="12.75" customHeight="1">
      <c r="A243" s="25"/>
      <c r="B243" s="25"/>
      <c r="C243" s="25"/>
      <c r="D243" s="25"/>
      <c r="E243" s="25"/>
      <c r="F243" s="25"/>
      <c r="G243" s="25"/>
      <c r="H243" s="25"/>
      <c r="I243" s="39"/>
      <c r="J243" s="25"/>
      <c r="K243" s="25"/>
      <c r="L243" s="25"/>
      <c r="M243" s="25"/>
      <c r="N243" s="25"/>
      <c r="O243" s="25"/>
      <c r="P243" s="25"/>
      <c r="Q243" s="25"/>
      <c r="R243" s="25"/>
      <c r="S243" s="25"/>
      <c r="T243" s="25"/>
      <c r="U243" s="25"/>
      <c r="V243" s="25"/>
      <c r="W243" s="25"/>
      <c r="X243" s="25"/>
      <c r="Y243" s="25"/>
      <c r="Z243" s="25"/>
      <c r="AA243" s="25"/>
      <c r="AB243" s="25"/>
    </row>
    <row r="244" spans="1:28" ht="12.75" customHeight="1">
      <c r="A244" s="25"/>
      <c r="B244" s="25"/>
      <c r="C244" s="25"/>
      <c r="D244" s="25"/>
      <c r="E244" s="25"/>
      <c r="F244" s="25"/>
      <c r="G244" s="25"/>
      <c r="H244" s="25"/>
      <c r="I244" s="39"/>
      <c r="J244" s="25"/>
      <c r="K244" s="25"/>
      <c r="L244" s="25"/>
      <c r="M244" s="25"/>
      <c r="N244" s="25"/>
      <c r="O244" s="25"/>
      <c r="P244" s="25"/>
      <c r="Q244" s="25"/>
      <c r="R244" s="25"/>
      <c r="S244" s="25"/>
      <c r="T244" s="25"/>
      <c r="U244" s="25"/>
      <c r="V244" s="25"/>
      <c r="W244" s="25"/>
      <c r="X244" s="25"/>
      <c r="Y244" s="25"/>
      <c r="Z244" s="25"/>
      <c r="AA244" s="25"/>
      <c r="AB244" s="25"/>
    </row>
    <row r="245" spans="1:28" ht="12.75" customHeight="1">
      <c r="A245" s="25"/>
      <c r="B245" s="25"/>
      <c r="C245" s="25"/>
      <c r="D245" s="25"/>
      <c r="E245" s="25"/>
      <c r="F245" s="25"/>
      <c r="G245" s="25"/>
      <c r="H245" s="25"/>
      <c r="I245" s="39"/>
      <c r="J245" s="25"/>
      <c r="K245" s="25"/>
      <c r="L245" s="25"/>
      <c r="M245" s="25"/>
      <c r="N245" s="25"/>
      <c r="O245" s="25"/>
      <c r="P245" s="25"/>
      <c r="Q245" s="25"/>
      <c r="R245" s="25"/>
      <c r="S245" s="25"/>
      <c r="T245" s="25"/>
      <c r="U245" s="25"/>
      <c r="V245" s="25"/>
      <c r="W245" s="25"/>
      <c r="X245" s="25"/>
      <c r="Y245" s="25"/>
      <c r="Z245" s="25"/>
      <c r="AA245" s="25"/>
      <c r="AB245" s="25"/>
    </row>
    <row r="246" spans="1:28" ht="12.75" customHeight="1">
      <c r="A246" s="25"/>
      <c r="B246" s="25"/>
      <c r="C246" s="25"/>
      <c r="D246" s="25"/>
      <c r="E246" s="25"/>
      <c r="F246" s="25"/>
      <c r="G246" s="25"/>
      <c r="H246" s="25"/>
      <c r="I246" s="39"/>
      <c r="J246" s="25"/>
      <c r="K246" s="25"/>
      <c r="L246" s="25"/>
      <c r="M246" s="25"/>
      <c r="N246" s="25"/>
      <c r="O246" s="25"/>
      <c r="P246" s="25"/>
      <c r="Q246" s="25"/>
      <c r="R246" s="25"/>
      <c r="S246" s="25"/>
      <c r="T246" s="25"/>
      <c r="U246" s="25"/>
      <c r="V246" s="25"/>
      <c r="W246" s="25"/>
      <c r="X246" s="25"/>
      <c r="Y246" s="25"/>
      <c r="Z246" s="25"/>
      <c r="AA246" s="25"/>
      <c r="AB246" s="25"/>
    </row>
    <row r="247" spans="1:28" ht="12.75" customHeight="1">
      <c r="A247" s="25"/>
      <c r="B247" s="25"/>
      <c r="C247" s="25"/>
      <c r="D247" s="25"/>
      <c r="E247" s="25"/>
      <c r="F247" s="25"/>
      <c r="G247" s="25"/>
      <c r="H247" s="25"/>
      <c r="I247" s="39"/>
      <c r="J247" s="25"/>
      <c r="K247" s="25"/>
      <c r="L247" s="25"/>
      <c r="M247" s="25"/>
      <c r="N247" s="25"/>
      <c r="O247" s="25"/>
      <c r="P247" s="25"/>
      <c r="Q247" s="25"/>
      <c r="R247" s="25"/>
      <c r="S247" s="25"/>
      <c r="T247" s="25"/>
      <c r="U247" s="25"/>
      <c r="V247" s="25"/>
      <c r="W247" s="25"/>
      <c r="X247" s="25"/>
      <c r="Y247" s="25"/>
      <c r="Z247" s="25"/>
      <c r="AA247" s="25"/>
      <c r="AB247" s="25"/>
    </row>
    <row r="248" spans="1:28" ht="12.75" customHeight="1">
      <c r="A248" s="25"/>
      <c r="B248" s="25"/>
      <c r="C248" s="25"/>
      <c r="D248" s="25"/>
      <c r="E248" s="25"/>
      <c r="F248" s="25"/>
      <c r="G248" s="25"/>
      <c r="H248" s="25"/>
      <c r="I248" s="39"/>
      <c r="J248" s="25"/>
      <c r="K248" s="25"/>
      <c r="L248" s="25"/>
      <c r="M248" s="25"/>
      <c r="N248" s="25"/>
      <c r="O248" s="25"/>
      <c r="P248" s="25"/>
      <c r="Q248" s="25"/>
      <c r="R248" s="25"/>
      <c r="S248" s="25"/>
      <c r="T248" s="25"/>
      <c r="U248" s="25"/>
      <c r="V248" s="25"/>
      <c r="W248" s="25"/>
      <c r="X248" s="25"/>
      <c r="Y248" s="25"/>
      <c r="Z248" s="25"/>
      <c r="AA248" s="25"/>
      <c r="AB248" s="25"/>
    </row>
    <row r="249" spans="1:28" ht="12.75" customHeight="1">
      <c r="A249" s="25"/>
      <c r="B249" s="25"/>
      <c r="C249" s="25"/>
      <c r="D249" s="25"/>
      <c r="E249" s="25"/>
      <c r="F249" s="25"/>
      <c r="G249" s="25"/>
      <c r="H249" s="25"/>
      <c r="I249" s="39"/>
      <c r="J249" s="25"/>
      <c r="K249" s="25"/>
      <c r="L249" s="25"/>
      <c r="M249" s="25"/>
      <c r="N249" s="25"/>
      <c r="O249" s="25"/>
      <c r="P249" s="25"/>
      <c r="Q249" s="25"/>
      <c r="R249" s="25"/>
      <c r="S249" s="25"/>
      <c r="T249" s="25"/>
      <c r="U249" s="25"/>
      <c r="V249" s="25"/>
      <c r="W249" s="25"/>
      <c r="X249" s="25"/>
      <c r="Y249" s="25"/>
      <c r="Z249" s="25"/>
      <c r="AA249" s="25"/>
      <c r="AB249" s="25"/>
    </row>
    <row r="250" spans="1:28" ht="12.75" customHeight="1">
      <c r="A250" s="25"/>
      <c r="B250" s="25"/>
      <c r="C250" s="25"/>
      <c r="D250" s="25"/>
      <c r="E250" s="25"/>
      <c r="F250" s="25"/>
      <c r="G250" s="25"/>
      <c r="H250" s="25"/>
      <c r="I250" s="39"/>
      <c r="J250" s="25"/>
      <c r="K250" s="25"/>
      <c r="L250" s="25"/>
      <c r="M250" s="25"/>
      <c r="N250" s="25"/>
      <c r="O250" s="25"/>
      <c r="P250" s="25"/>
      <c r="Q250" s="25"/>
      <c r="R250" s="25"/>
      <c r="S250" s="25"/>
      <c r="T250" s="25"/>
      <c r="U250" s="25"/>
      <c r="V250" s="25"/>
      <c r="W250" s="25"/>
      <c r="X250" s="25"/>
      <c r="Y250" s="25"/>
      <c r="Z250" s="25"/>
      <c r="AA250" s="25"/>
      <c r="AB250" s="25"/>
    </row>
    <row r="251" spans="1:28" ht="12.75" customHeight="1">
      <c r="A251" s="25"/>
      <c r="B251" s="25"/>
      <c r="C251" s="25"/>
      <c r="D251" s="25"/>
      <c r="E251" s="25"/>
      <c r="F251" s="25"/>
      <c r="G251" s="25"/>
      <c r="H251" s="25"/>
      <c r="I251" s="39"/>
      <c r="J251" s="25"/>
      <c r="K251" s="25"/>
      <c r="L251" s="25"/>
      <c r="M251" s="25"/>
      <c r="N251" s="25"/>
      <c r="O251" s="25"/>
      <c r="P251" s="25"/>
      <c r="Q251" s="25"/>
      <c r="R251" s="25"/>
      <c r="S251" s="25"/>
      <c r="T251" s="25"/>
      <c r="U251" s="25"/>
      <c r="V251" s="25"/>
      <c r="W251" s="25"/>
      <c r="X251" s="25"/>
      <c r="Y251" s="25"/>
      <c r="Z251" s="25"/>
      <c r="AA251" s="25"/>
      <c r="AB251" s="25"/>
    </row>
    <row r="252" spans="1:28" ht="12.75" customHeight="1">
      <c r="A252" s="25"/>
      <c r="B252" s="25"/>
      <c r="C252" s="25"/>
      <c r="D252" s="25"/>
      <c r="E252" s="25"/>
      <c r="F252" s="25"/>
      <c r="G252" s="25"/>
      <c r="H252" s="25"/>
      <c r="I252" s="39"/>
      <c r="J252" s="25"/>
      <c r="K252" s="25"/>
      <c r="L252" s="25"/>
      <c r="M252" s="25"/>
      <c r="N252" s="25"/>
      <c r="O252" s="25"/>
      <c r="P252" s="25"/>
      <c r="Q252" s="25"/>
      <c r="R252" s="25"/>
      <c r="S252" s="25"/>
      <c r="T252" s="25"/>
      <c r="U252" s="25"/>
      <c r="V252" s="25"/>
      <c r="W252" s="25"/>
      <c r="X252" s="25"/>
      <c r="Y252" s="25"/>
      <c r="Z252" s="25"/>
      <c r="AA252" s="25"/>
      <c r="AB252" s="25"/>
    </row>
    <row r="253" spans="1:28" ht="12.75" customHeight="1">
      <c r="A253" s="25"/>
      <c r="B253" s="25"/>
      <c r="C253" s="25"/>
      <c r="D253" s="25"/>
      <c r="E253" s="25"/>
      <c r="F253" s="25"/>
      <c r="G253" s="25"/>
      <c r="H253" s="25"/>
      <c r="I253" s="39"/>
      <c r="J253" s="25"/>
      <c r="K253" s="25"/>
      <c r="L253" s="25"/>
      <c r="M253" s="25"/>
      <c r="N253" s="25"/>
      <c r="O253" s="25"/>
      <c r="P253" s="25"/>
      <c r="Q253" s="25"/>
      <c r="R253" s="25"/>
      <c r="S253" s="25"/>
      <c r="T253" s="25"/>
      <c r="U253" s="25"/>
      <c r="V253" s="25"/>
      <c r="W253" s="25"/>
      <c r="X253" s="25"/>
      <c r="Y253" s="25"/>
      <c r="Z253" s="25"/>
      <c r="AA253" s="25"/>
      <c r="AB253" s="25"/>
    </row>
    <row r="254" spans="1:28" ht="12.75" customHeight="1">
      <c r="A254" s="25"/>
      <c r="B254" s="25"/>
      <c r="C254" s="25"/>
      <c r="D254" s="25"/>
      <c r="E254" s="25"/>
      <c r="F254" s="25"/>
      <c r="G254" s="25"/>
      <c r="H254" s="25"/>
      <c r="I254" s="39"/>
      <c r="J254" s="25"/>
      <c r="K254" s="25"/>
      <c r="L254" s="25"/>
      <c r="M254" s="25"/>
      <c r="N254" s="25"/>
      <c r="O254" s="25"/>
      <c r="P254" s="25"/>
      <c r="Q254" s="25"/>
      <c r="R254" s="25"/>
      <c r="S254" s="25"/>
      <c r="T254" s="25"/>
      <c r="U254" s="25"/>
      <c r="V254" s="25"/>
      <c r="W254" s="25"/>
      <c r="X254" s="25"/>
      <c r="Y254" s="25"/>
      <c r="Z254" s="25"/>
      <c r="AA254" s="25"/>
      <c r="AB254" s="25"/>
    </row>
    <row r="255" spans="1:28" ht="12.75" customHeight="1">
      <c r="A255" s="25"/>
      <c r="B255" s="25"/>
      <c r="C255" s="25"/>
      <c r="D255" s="25"/>
      <c r="E255" s="25"/>
      <c r="F255" s="25"/>
      <c r="G255" s="25"/>
      <c r="H255" s="25"/>
      <c r="I255" s="39"/>
      <c r="J255" s="25"/>
      <c r="K255" s="25"/>
      <c r="L255" s="25"/>
      <c r="M255" s="25"/>
      <c r="N255" s="25"/>
      <c r="O255" s="25"/>
      <c r="P255" s="25"/>
      <c r="Q255" s="25"/>
      <c r="R255" s="25"/>
      <c r="S255" s="25"/>
      <c r="T255" s="25"/>
      <c r="U255" s="25"/>
      <c r="V255" s="25"/>
      <c r="W255" s="25"/>
      <c r="X255" s="25"/>
      <c r="Y255" s="25"/>
      <c r="Z255" s="25"/>
      <c r="AA255" s="25"/>
      <c r="AB255" s="25"/>
    </row>
    <row r="256" spans="1:28" ht="12.75" customHeight="1">
      <c r="A256" s="25"/>
      <c r="B256" s="25"/>
      <c r="C256" s="25"/>
      <c r="D256" s="25"/>
      <c r="E256" s="25"/>
      <c r="F256" s="25"/>
      <c r="G256" s="25"/>
      <c r="H256" s="25"/>
      <c r="I256" s="39"/>
      <c r="J256" s="25"/>
      <c r="K256" s="25"/>
      <c r="L256" s="25"/>
      <c r="M256" s="25"/>
      <c r="N256" s="25"/>
      <c r="O256" s="25"/>
      <c r="P256" s="25"/>
      <c r="Q256" s="25"/>
      <c r="R256" s="25"/>
      <c r="S256" s="25"/>
      <c r="T256" s="25"/>
      <c r="U256" s="25"/>
      <c r="V256" s="25"/>
      <c r="W256" s="25"/>
      <c r="X256" s="25"/>
      <c r="Y256" s="25"/>
      <c r="Z256" s="25"/>
      <c r="AA256" s="25"/>
      <c r="AB256" s="25"/>
    </row>
    <row r="257" spans="1:28" ht="12.75" customHeight="1">
      <c r="A257" s="25"/>
      <c r="B257" s="25"/>
      <c r="C257" s="25"/>
      <c r="D257" s="25"/>
      <c r="E257" s="25"/>
      <c r="F257" s="25"/>
      <c r="G257" s="25"/>
      <c r="H257" s="25"/>
      <c r="I257" s="39"/>
      <c r="J257" s="25"/>
      <c r="K257" s="25"/>
      <c r="L257" s="25"/>
      <c r="M257" s="25"/>
      <c r="N257" s="25"/>
      <c r="O257" s="25"/>
      <c r="P257" s="25"/>
      <c r="Q257" s="25"/>
      <c r="R257" s="25"/>
      <c r="S257" s="25"/>
      <c r="T257" s="25"/>
      <c r="U257" s="25"/>
      <c r="V257" s="25"/>
      <c r="W257" s="25"/>
      <c r="X257" s="25"/>
      <c r="Y257" s="25"/>
      <c r="Z257" s="25"/>
      <c r="AA257" s="25"/>
      <c r="AB257" s="25"/>
    </row>
    <row r="258" spans="1:28" ht="12.75" customHeight="1">
      <c r="A258" s="25"/>
      <c r="B258" s="25"/>
      <c r="C258" s="25"/>
      <c r="D258" s="25"/>
      <c r="E258" s="25"/>
      <c r="F258" s="25"/>
      <c r="G258" s="25"/>
      <c r="H258" s="25"/>
      <c r="I258" s="39"/>
      <c r="J258" s="25"/>
      <c r="K258" s="25"/>
      <c r="L258" s="25"/>
      <c r="M258" s="25"/>
      <c r="N258" s="25"/>
      <c r="O258" s="25"/>
      <c r="P258" s="25"/>
      <c r="Q258" s="25"/>
      <c r="R258" s="25"/>
      <c r="S258" s="25"/>
      <c r="T258" s="25"/>
      <c r="U258" s="25"/>
      <c r="V258" s="25"/>
      <c r="W258" s="25"/>
      <c r="X258" s="25"/>
      <c r="Y258" s="25"/>
      <c r="Z258" s="25"/>
      <c r="AA258" s="25"/>
      <c r="AB258" s="25"/>
    </row>
    <row r="259" spans="1:28" ht="12.75" customHeight="1">
      <c r="A259" s="25"/>
      <c r="B259" s="25"/>
      <c r="C259" s="25"/>
      <c r="D259" s="25"/>
      <c r="E259" s="25"/>
      <c r="F259" s="25"/>
      <c r="G259" s="25"/>
      <c r="H259" s="25"/>
      <c r="I259" s="39"/>
      <c r="J259" s="25"/>
      <c r="K259" s="25"/>
      <c r="L259" s="25"/>
      <c r="M259" s="25"/>
      <c r="N259" s="25"/>
      <c r="O259" s="25"/>
      <c r="P259" s="25"/>
      <c r="Q259" s="25"/>
      <c r="R259" s="25"/>
      <c r="S259" s="25"/>
      <c r="T259" s="25"/>
      <c r="U259" s="25"/>
      <c r="V259" s="25"/>
      <c r="W259" s="25"/>
      <c r="X259" s="25"/>
      <c r="Y259" s="25"/>
      <c r="Z259" s="25"/>
      <c r="AA259" s="25"/>
      <c r="AB259" s="25"/>
    </row>
    <row r="260" spans="1:28" ht="12.75" customHeight="1">
      <c r="A260" s="25"/>
      <c r="B260" s="25"/>
      <c r="C260" s="25"/>
      <c r="D260" s="25"/>
      <c r="E260" s="25"/>
      <c r="F260" s="25"/>
      <c r="G260" s="25"/>
      <c r="H260" s="25"/>
      <c r="I260" s="39"/>
      <c r="J260" s="25"/>
      <c r="K260" s="25"/>
      <c r="L260" s="25"/>
      <c r="M260" s="25"/>
      <c r="N260" s="25"/>
      <c r="O260" s="25"/>
      <c r="P260" s="25"/>
      <c r="Q260" s="25"/>
      <c r="R260" s="25"/>
      <c r="S260" s="25"/>
      <c r="T260" s="25"/>
      <c r="U260" s="25"/>
      <c r="V260" s="25"/>
      <c r="W260" s="25"/>
      <c r="X260" s="25"/>
      <c r="Y260" s="25"/>
      <c r="Z260" s="25"/>
      <c r="AA260" s="25"/>
      <c r="AB260" s="25"/>
    </row>
    <row r="261" spans="1:28" ht="12.75" customHeight="1">
      <c r="A261" s="25"/>
      <c r="B261" s="25"/>
      <c r="C261" s="25"/>
      <c r="D261" s="25"/>
      <c r="E261" s="25"/>
      <c r="F261" s="25"/>
      <c r="G261" s="25"/>
      <c r="H261" s="25"/>
      <c r="I261" s="39"/>
      <c r="J261" s="25"/>
      <c r="K261" s="25"/>
      <c r="L261" s="25"/>
      <c r="M261" s="25"/>
      <c r="N261" s="25"/>
      <c r="O261" s="25"/>
      <c r="P261" s="25"/>
      <c r="Q261" s="25"/>
      <c r="R261" s="25"/>
      <c r="S261" s="25"/>
      <c r="T261" s="25"/>
      <c r="U261" s="25"/>
      <c r="V261" s="25"/>
      <c r="W261" s="25"/>
      <c r="X261" s="25"/>
      <c r="Y261" s="25"/>
      <c r="Z261" s="25"/>
      <c r="AA261" s="25"/>
      <c r="AB261" s="25"/>
    </row>
    <row r="262" spans="1:28" ht="12.75" customHeight="1">
      <c r="A262" s="25"/>
      <c r="B262" s="25"/>
      <c r="C262" s="25"/>
      <c r="D262" s="25"/>
      <c r="E262" s="25"/>
      <c r="F262" s="25"/>
      <c r="G262" s="25"/>
      <c r="H262" s="25"/>
      <c r="I262" s="39"/>
      <c r="J262" s="25"/>
      <c r="K262" s="25"/>
      <c r="L262" s="25"/>
      <c r="M262" s="25"/>
      <c r="N262" s="25"/>
      <c r="O262" s="25"/>
      <c r="P262" s="25"/>
      <c r="Q262" s="25"/>
      <c r="R262" s="25"/>
      <c r="S262" s="25"/>
      <c r="T262" s="25"/>
      <c r="U262" s="25"/>
      <c r="V262" s="25"/>
      <c r="W262" s="25"/>
      <c r="X262" s="25"/>
      <c r="Y262" s="25"/>
      <c r="Z262" s="25"/>
      <c r="AA262" s="25"/>
      <c r="AB262" s="25"/>
    </row>
    <row r="263" spans="1:28" ht="12.75" customHeight="1">
      <c r="A263" s="25"/>
      <c r="B263" s="25"/>
      <c r="C263" s="25"/>
      <c r="D263" s="25"/>
      <c r="E263" s="25"/>
      <c r="F263" s="25"/>
      <c r="G263" s="25"/>
      <c r="H263" s="25"/>
      <c r="I263" s="39"/>
      <c r="J263" s="25"/>
      <c r="K263" s="25"/>
      <c r="L263" s="25"/>
      <c r="M263" s="25"/>
      <c r="N263" s="25"/>
      <c r="O263" s="25"/>
      <c r="P263" s="25"/>
      <c r="Q263" s="25"/>
      <c r="R263" s="25"/>
      <c r="S263" s="25"/>
      <c r="T263" s="25"/>
      <c r="U263" s="25"/>
      <c r="V263" s="25"/>
      <c r="W263" s="25"/>
      <c r="X263" s="25"/>
      <c r="Y263" s="25"/>
      <c r="Z263" s="25"/>
      <c r="AA263" s="25"/>
      <c r="AB263" s="25"/>
    </row>
    <row r="264" spans="1:28" ht="12.75" customHeight="1">
      <c r="A264" s="25"/>
      <c r="B264" s="25"/>
      <c r="C264" s="25"/>
      <c r="D264" s="25"/>
      <c r="E264" s="25"/>
      <c r="F264" s="25"/>
      <c r="G264" s="25"/>
      <c r="H264" s="25"/>
      <c r="I264" s="39"/>
      <c r="J264" s="25"/>
      <c r="K264" s="25"/>
      <c r="L264" s="25"/>
      <c r="M264" s="25"/>
      <c r="N264" s="25"/>
      <c r="O264" s="25"/>
      <c r="P264" s="25"/>
      <c r="Q264" s="25"/>
      <c r="R264" s="25"/>
      <c r="S264" s="25"/>
      <c r="T264" s="25"/>
      <c r="U264" s="25"/>
      <c r="V264" s="25"/>
      <c r="W264" s="25"/>
      <c r="X264" s="25"/>
      <c r="Y264" s="25"/>
      <c r="Z264" s="25"/>
      <c r="AA264" s="25"/>
      <c r="AB264" s="25"/>
    </row>
    <row r="265" spans="1:28" ht="12.75" customHeight="1">
      <c r="A265" s="25"/>
      <c r="B265" s="25"/>
      <c r="C265" s="25"/>
      <c r="D265" s="25"/>
      <c r="E265" s="25"/>
      <c r="F265" s="25"/>
      <c r="G265" s="25"/>
      <c r="H265" s="25"/>
      <c r="I265" s="39"/>
      <c r="J265" s="25"/>
      <c r="K265" s="25"/>
      <c r="L265" s="25"/>
      <c r="M265" s="25"/>
      <c r="N265" s="25"/>
      <c r="O265" s="25"/>
      <c r="P265" s="25"/>
      <c r="Q265" s="25"/>
      <c r="R265" s="25"/>
      <c r="S265" s="25"/>
      <c r="T265" s="25"/>
      <c r="U265" s="25"/>
      <c r="V265" s="25"/>
      <c r="W265" s="25"/>
      <c r="X265" s="25"/>
      <c r="Y265" s="25"/>
      <c r="Z265" s="25"/>
      <c r="AA265" s="25"/>
      <c r="AB265" s="25"/>
    </row>
    <row r="266" spans="1:28" ht="12.75" customHeight="1">
      <c r="A266" s="25"/>
      <c r="B266" s="25"/>
      <c r="C266" s="25"/>
      <c r="D266" s="25"/>
      <c r="E266" s="25"/>
      <c r="F266" s="25"/>
      <c r="G266" s="25"/>
      <c r="H266" s="25"/>
      <c r="I266" s="39"/>
      <c r="J266" s="25"/>
      <c r="K266" s="25"/>
      <c r="L266" s="25"/>
      <c r="M266" s="25"/>
      <c r="N266" s="25"/>
      <c r="O266" s="25"/>
      <c r="P266" s="25"/>
      <c r="Q266" s="25"/>
      <c r="R266" s="25"/>
      <c r="S266" s="25"/>
      <c r="T266" s="25"/>
      <c r="U266" s="25"/>
      <c r="V266" s="25"/>
      <c r="W266" s="25"/>
      <c r="X266" s="25"/>
      <c r="Y266" s="25"/>
      <c r="Z266" s="25"/>
      <c r="AA266" s="25"/>
      <c r="AB266" s="25"/>
    </row>
    <row r="267" spans="1:28" ht="12.75" customHeight="1">
      <c r="A267" s="25"/>
      <c r="B267" s="25"/>
      <c r="C267" s="25"/>
      <c r="D267" s="25"/>
      <c r="E267" s="25"/>
      <c r="F267" s="25"/>
      <c r="G267" s="25"/>
      <c r="H267" s="25"/>
      <c r="I267" s="39"/>
      <c r="J267" s="25"/>
      <c r="K267" s="25"/>
      <c r="L267" s="25"/>
      <c r="M267" s="25"/>
      <c r="N267" s="25"/>
      <c r="O267" s="25"/>
      <c r="P267" s="25"/>
      <c r="Q267" s="25"/>
      <c r="R267" s="25"/>
      <c r="S267" s="25"/>
      <c r="T267" s="25"/>
      <c r="U267" s="25"/>
      <c r="V267" s="25"/>
      <c r="W267" s="25"/>
      <c r="X267" s="25"/>
      <c r="Y267" s="25"/>
      <c r="Z267" s="25"/>
      <c r="AA267" s="25"/>
      <c r="AB267" s="25"/>
    </row>
    <row r="268" spans="1:28" ht="12.75" customHeight="1">
      <c r="A268" s="25"/>
      <c r="B268" s="25"/>
      <c r="C268" s="25"/>
      <c r="D268" s="25"/>
      <c r="E268" s="25"/>
      <c r="F268" s="25"/>
      <c r="G268" s="25"/>
      <c r="H268" s="25"/>
      <c r="I268" s="39"/>
      <c r="J268" s="25"/>
      <c r="K268" s="25"/>
      <c r="L268" s="25"/>
      <c r="M268" s="25"/>
      <c r="N268" s="25"/>
      <c r="O268" s="25"/>
      <c r="P268" s="25"/>
      <c r="Q268" s="25"/>
      <c r="R268" s="25"/>
      <c r="S268" s="25"/>
      <c r="T268" s="25"/>
      <c r="U268" s="25"/>
      <c r="V268" s="25"/>
      <c r="W268" s="25"/>
      <c r="X268" s="25"/>
      <c r="Y268" s="25"/>
      <c r="Z268" s="25"/>
      <c r="AA268" s="25"/>
      <c r="AB268" s="25"/>
    </row>
    <row r="269" spans="1:28" ht="12.75" customHeight="1">
      <c r="A269" s="25"/>
      <c r="B269" s="25"/>
      <c r="C269" s="25"/>
      <c r="D269" s="25"/>
      <c r="E269" s="25"/>
      <c r="F269" s="25"/>
      <c r="G269" s="25"/>
      <c r="H269" s="25"/>
      <c r="I269" s="39"/>
      <c r="J269" s="25"/>
      <c r="K269" s="25"/>
      <c r="L269" s="25"/>
      <c r="M269" s="25"/>
      <c r="N269" s="25"/>
      <c r="O269" s="25"/>
      <c r="P269" s="25"/>
      <c r="Q269" s="25"/>
      <c r="R269" s="25"/>
      <c r="S269" s="25"/>
      <c r="T269" s="25"/>
      <c r="U269" s="25"/>
      <c r="V269" s="25"/>
      <c r="W269" s="25"/>
      <c r="X269" s="25"/>
      <c r="Y269" s="25"/>
      <c r="Z269" s="25"/>
      <c r="AA269" s="25"/>
      <c r="AB269" s="25"/>
    </row>
    <row r="270" spans="1:28" ht="12.75" customHeight="1">
      <c r="A270" s="25"/>
      <c r="B270" s="25"/>
      <c r="C270" s="25"/>
      <c r="D270" s="25"/>
      <c r="E270" s="25"/>
      <c r="F270" s="25"/>
      <c r="G270" s="25"/>
      <c r="H270" s="25"/>
      <c r="I270" s="39"/>
      <c r="J270" s="25"/>
      <c r="K270" s="25"/>
      <c r="L270" s="25"/>
      <c r="M270" s="25"/>
      <c r="N270" s="25"/>
      <c r="O270" s="25"/>
      <c r="P270" s="25"/>
      <c r="Q270" s="25"/>
      <c r="R270" s="25"/>
      <c r="S270" s="25"/>
      <c r="T270" s="25"/>
      <c r="U270" s="25"/>
      <c r="V270" s="25"/>
      <c r="W270" s="25"/>
      <c r="X270" s="25"/>
      <c r="Y270" s="25"/>
      <c r="Z270" s="25"/>
      <c r="AA270" s="25"/>
      <c r="AB270" s="25"/>
    </row>
    <row r="271" spans="1:28" ht="12.75" customHeight="1">
      <c r="A271" s="25"/>
      <c r="B271" s="25"/>
      <c r="C271" s="25"/>
      <c r="D271" s="25"/>
      <c r="E271" s="25"/>
      <c r="F271" s="25"/>
      <c r="G271" s="25"/>
      <c r="H271" s="25"/>
      <c r="I271" s="39"/>
      <c r="J271" s="25"/>
      <c r="K271" s="25"/>
      <c r="L271" s="25"/>
      <c r="M271" s="25"/>
      <c r="N271" s="25"/>
      <c r="O271" s="25"/>
      <c r="P271" s="25"/>
      <c r="Q271" s="25"/>
      <c r="R271" s="25"/>
      <c r="S271" s="25"/>
      <c r="T271" s="25"/>
      <c r="U271" s="25"/>
      <c r="V271" s="25"/>
      <c r="W271" s="25"/>
      <c r="X271" s="25"/>
      <c r="Y271" s="25"/>
      <c r="Z271" s="25"/>
      <c r="AA271" s="25"/>
      <c r="AB271" s="25"/>
    </row>
    <row r="272" spans="1:28" ht="12.75" customHeight="1">
      <c r="A272" s="25"/>
      <c r="B272" s="25"/>
      <c r="C272" s="25"/>
      <c r="D272" s="25"/>
      <c r="E272" s="25"/>
      <c r="F272" s="25"/>
      <c r="G272" s="25"/>
      <c r="H272" s="25"/>
      <c r="I272" s="39"/>
      <c r="J272" s="25"/>
      <c r="K272" s="25"/>
      <c r="L272" s="25"/>
      <c r="M272" s="25"/>
      <c r="N272" s="25"/>
      <c r="O272" s="25"/>
      <c r="P272" s="25"/>
      <c r="Q272" s="25"/>
      <c r="R272" s="25"/>
      <c r="S272" s="25"/>
      <c r="T272" s="25"/>
      <c r="U272" s="25"/>
      <c r="V272" s="25"/>
      <c r="W272" s="25"/>
      <c r="X272" s="25"/>
      <c r="Y272" s="25"/>
      <c r="Z272" s="25"/>
      <c r="AA272" s="25"/>
      <c r="AB272" s="25"/>
    </row>
    <row r="273" spans="1:28" ht="12.75" customHeight="1">
      <c r="A273" s="25"/>
      <c r="B273" s="25"/>
      <c r="C273" s="25"/>
      <c r="D273" s="25"/>
      <c r="E273" s="25"/>
      <c r="F273" s="25"/>
      <c r="G273" s="25"/>
      <c r="H273" s="25"/>
      <c r="I273" s="39"/>
      <c r="J273" s="25"/>
      <c r="K273" s="25"/>
      <c r="L273" s="25"/>
      <c r="M273" s="25"/>
      <c r="N273" s="25"/>
      <c r="O273" s="25"/>
      <c r="P273" s="25"/>
      <c r="Q273" s="25"/>
      <c r="R273" s="25"/>
      <c r="S273" s="25"/>
      <c r="T273" s="25"/>
      <c r="U273" s="25"/>
      <c r="V273" s="25"/>
      <c r="W273" s="25"/>
      <c r="X273" s="25"/>
      <c r="Y273" s="25"/>
      <c r="Z273" s="25"/>
      <c r="AA273" s="25"/>
      <c r="AB273" s="25"/>
    </row>
    <row r="274" spans="1:28" ht="12.75" customHeight="1">
      <c r="A274" s="25"/>
      <c r="B274" s="25"/>
      <c r="C274" s="25"/>
      <c r="D274" s="25"/>
      <c r="E274" s="25"/>
      <c r="F274" s="25"/>
      <c r="G274" s="25"/>
      <c r="H274" s="25"/>
      <c r="I274" s="39"/>
      <c r="J274" s="25"/>
      <c r="K274" s="25"/>
      <c r="L274" s="25"/>
      <c r="M274" s="25"/>
      <c r="N274" s="25"/>
      <c r="O274" s="25"/>
      <c r="P274" s="25"/>
      <c r="Q274" s="25"/>
      <c r="R274" s="25"/>
      <c r="S274" s="25"/>
      <c r="T274" s="25"/>
      <c r="U274" s="25"/>
      <c r="V274" s="25"/>
      <c r="W274" s="25"/>
      <c r="X274" s="25"/>
      <c r="Y274" s="25"/>
      <c r="Z274" s="25"/>
      <c r="AA274" s="25"/>
      <c r="AB274" s="25"/>
    </row>
    <row r="275" spans="1:28" ht="12.75" customHeight="1">
      <c r="A275" s="25"/>
      <c r="B275" s="25"/>
      <c r="C275" s="25"/>
      <c r="D275" s="25"/>
      <c r="E275" s="25"/>
      <c r="F275" s="25"/>
      <c r="G275" s="25"/>
      <c r="H275" s="25"/>
      <c r="I275" s="39"/>
      <c r="J275" s="25"/>
      <c r="K275" s="25"/>
      <c r="L275" s="25"/>
      <c r="M275" s="25"/>
      <c r="N275" s="25"/>
      <c r="O275" s="25"/>
      <c r="P275" s="25"/>
      <c r="Q275" s="25"/>
      <c r="R275" s="25"/>
      <c r="S275" s="25"/>
      <c r="T275" s="25"/>
      <c r="U275" s="25"/>
      <c r="V275" s="25"/>
      <c r="W275" s="25"/>
      <c r="X275" s="25"/>
      <c r="Y275" s="25"/>
      <c r="Z275" s="25"/>
      <c r="AA275" s="25"/>
      <c r="AB275" s="25"/>
    </row>
    <row r="276" spans="1:28" ht="12.75" customHeight="1">
      <c r="A276" s="25"/>
      <c r="B276" s="25"/>
      <c r="C276" s="25"/>
      <c r="D276" s="25"/>
      <c r="E276" s="25"/>
      <c r="F276" s="25"/>
      <c r="G276" s="25"/>
      <c r="H276" s="25"/>
      <c r="I276" s="39"/>
      <c r="J276" s="25"/>
      <c r="K276" s="25"/>
      <c r="L276" s="25"/>
      <c r="M276" s="25"/>
      <c r="N276" s="25"/>
      <c r="O276" s="25"/>
      <c r="P276" s="25"/>
      <c r="Q276" s="25"/>
      <c r="R276" s="25"/>
      <c r="S276" s="25"/>
      <c r="T276" s="25"/>
      <c r="U276" s="25"/>
      <c r="V276" s="25"/>
      <c r="W276" s="25"/>
      <c r="X276" s="25"/>
      <c r="Y276" s="25"/>
      <c r="Z276" s="25"/>
      <c r="AA276" s="25"/>
      <c r="AB276" s="25"/>
    </row>
    <row r="277" spans="1:28" ht="12.75" customHeight="1">
      <c r="A277" s="25"/>
      <c r="B277" s="25"/>
      <c r="C277" s="25"/>
      <c r="D277" s="25"/>
      <c r="E277" s="25"/>
      <c r="F277" s="25"/>
      <c r="G277" s="25"/>
      <c r="H277" s="25"/>
      <c r="I277" s="39"/>
      <c r="J277" s="25"/>
      <c r="K277" s="25"/>
      <c r="L277" s="25"/>
      <c r="M277" s="25"/>
      <c r="N277" s="25"/>
      <c r="O277" s="25"/>
      <c r="P277" s="25"/>
      <c r="Q277" s="25"/>
      <c r="R277" s="25"/>
      <c r="S277" s="25"/>
      <c r="T277" s="25"/>
      <c r="U277" s="25"/>
      <c r="V277" s="25"/>
      <c r="W277" s="25"/>
      <c r="X277" s="25"/>
      <c r="Y277" s="25"/>
      <c r="Z277" s="25"/>
      <c r="AA277" s="25"/>
      <c r="AB277" s="25"/>
    </row>
    <row r="278" spans="1:28" ht="12.75" customHeight="1">
      <c r="A278" s="25"/>
      <c r="B278" s="25"/>
      <c r="C278" s="25"/>
      <c r="D278" s="25"/>
      <c r="E278" s="25"/>
      <c r="F278" s="25"/>
      <c r="G278" s="25"/>
      <c r="H278" s="25"/>
      <c r="I278" s="39"/>
      <c r="J278" s="25"/>
      <c r="K278" s="25"/>
      <c r="L278" s="25"/>
      <c r="M278" s="25"/>
      <c r="N278" s="25"/>
      <c r="O278" s="25"/>
      <c r="P278" s="25"/>
      <c r="Q278" s="25"/>
      <c r="R278" s="25"/>
      <c r="S278" s="25"/>
      <c r="T278" s="25"/>
      <c r="U278" s="25"/>
      <c r="V278" s="25"/>
      <c r="W278" s="25"/>
      <c r="X278" s="25"/>
      <c r="Y278" s="25"/>
      <c r="Z278" s="25"/>
      <c r="AA278" s="25"/>
      <c r="AB278" s="25"/>
    </row>
    <row r="279" spans="1:28" ht="12.75" customHeight="1">
      <c r="A279" s="25"/>
      <c r="B279" s="25"/>
      <c r="C279" s="25"/>
      <c r="D279" s="25"/>
      <c r="E279" s="25"/>
      <c r="F279" s="25"/>
      <c r="G279" s="25"/>
      <c r="H279" s="25"/>
      <c r="I279" s="39"/>
      <c r="J279" s="25"/>
      <c r="K279" s="25"/>
      <c r="L279" s="25"/>
      <c r="M279" s="25"/>
      <c r="N279" s="25"/>
      <c r="O279" s="25"/>
      <c r="P279" s="25"/>
      <c r="Q279" s="25"/>
      <c r="R279" s="25"/>
      <c r="S279" s="25"/>
      <c r="T279" s="25"/>
      <c r="U279" s="25"/>
      <c r="V279" s="25"/>
      <c r="W279" s="25"/>
      <c r="X279" s="25"/>
      <c r="Y279" s="25"/>
      <c r="Z279" s="25"/>
      <c r="AA279" s="25"/>
      <c r="AB279" s="25"/>
    </row>
    <row r="280" spans="1:28" ht="12.75" customHeight="1">
      <c r="A280" s="25"/>
      <c r="B280" s="25"/>
      <c r="C280" s="25"/>
      <c r="D280" s="25"/>
      <c r="E280" s="25"/>
      <c r="F280" s="25"/>
      <c r="G280" s="25"/>
      <c r="H280" s="25"/>
      <c r="I280" s="39"/>
      <c r="J280" s="25"/>
      <c r="K280" s="25"/>
      <c r="L280" s="25"/>
      <c r="M280" s="25"/>
      <c r="N280" s="25"/>
      <c r="O280" s="25"/>
      <c r="P280" s="25"/>
      <c r="Q280" s="25"/>
      <c r="R280" s="25"/>
      <c r="S280" s="25"/>
      <c r="T280" s="25"/>
      <c r="U280" s="25"/>
      <c r="V280" s="25"/>
      <c r="W280" s="25"/>
      <c r="X280" s="25"/>
      <c r="Y280" s="25"/>
      <c r="Z280" s="25"/>
      <c r="AA280" s="25"/>
      <c r="AB280" s="25"/>
    </row>
    <row r="281" spans="1:28" ht="12.75" customHeight="1">
      <c r="A281" s="25"/>
      <c r="B281" s="25"/>
      <c r="C281" s="25"/>
      <c r="D281" s="25"/>
      <c r="E281" s="25"/>
      <c r="F281" s="25"/>
      <c r="G281" s="25"/>
      <c r="H281" s="25"/>
      <c r="I281" s="39"/>
      <c r="J281" s="25"/>
      <c r="K281" s="25"/>
      <c r="L281" s="25"/>
      <c r="M281" s="25"/>
      <c r="N281" s="25"/>
      <c r="O281" s="25"/>
      <c r="P281" s="25"/>
      <c r="Q281" s="25"/>
      <c r="R281" s="25"/>
      <c r="S281" s="25"/>
      <c r="T281" s="25"/>
      <c r="U281" s="25"/>
      <c r="V281" s="25"/>
      <c r="W281" s="25"/>
      <c r="X281" s="25"/>
      <c r="Y281" s="25"/>
      <c r="Z281" s="25"/>
      <c r="AA281" s="25"/>
      <c r="AB281" s="25"/>
    </row>
    <row r="282" spans="1:28" ht="12.75" customHeight="1">
      <c r="A282" s="25"/>
      <c r="B282" s="25"/>
      <c r="C282" s="25"/>
      <c r="D282" s="25"/>
      <c r="E282" s="25"/>
      <c r="F282" s="25"/>
      <c r="G282" s="25"/>
      <c r="H282" s="25"/>
      <c r="I282" s="39"/>
      <c r="J282" s="25"/>
      <c r="K282" s="25"/>
      <c r="L282" s="25"/>
      <c r="M282" s="25"/>
      <c r="N282" s="25"/>
      <c r="O282" s="25"/>
      <c r="P282" s="25"/>
      <c r="Q282" s="25"/>
      <c r="R282" s="25"/>
      <c r="S282" s="25"/>
      <c r="T282" s="25"/>
      <c r="U282" s="25"/>
      <c r="V282" s="25"/>
      <c r="W282" s="25"/>
      <c r="X282" s="25"/>
      <c r="Y282" s="25"/>
      <c r="Z282" s="25"/>
      <c r="AA282" s="25"/>
      <c r="AB282" s="25"/>
    </row>
    <row r="283" spans="1:28" ht="12.75" customHeight="1">
      <c r="A283" s="25"/>
      <c r="B283" s="25"/>
      <c r="C283" s="25"/>
      <c r="D283" s="25"/>
      <c r="E283" s="25"/>
      <c r="F283" s="25"/>
      <c r="G283" s="25"/>
      <c r="H283" s="25"/>
      <c r="I283" s="39"/>
      <c r="J283" s="25"/>
      <c r="K283" s="25"/>
      <c r="L283" s="25"/>
      <c r="M283" s="25"/>
      <c r="N283" s="25"/>
      <c r="O283" s="25"/>
      <c r="P283" s="25"/>
      <c r="Q283" s="25"/>
      <c r="R283" s="25"/>
      <c r="S283" s="25"/>
      <c r="T283" s="25"/>
      <c r="U283" s="25"/>
      <c r="V283" s="25"/>
      <c r="W283" s="25"/>
      <c r="X283" s="25"/>
      <c r="Y283" s="25"/>
      <c r="Z283" s="25"/>
      <c r="AA283" s="25"/>
      <c r="AB283" s="25"/>
    </row>
    <row r="284" spans="1:28" ht="12.75" customHeight="1">
      <c r="A284" s="25"/>
      <c r="B284" s="25"/>
      <c r="C284" s="25"/>
      <c r="D284" s="25"/>
      <c r="E284" s="25"/>
      <c r="F284" s="25"/>
      <c r="G284" s="25"/>
      <c r="H284" s="25"/>
      <c r="I284" s="39"/>
      <c r="J284" s="25"/>
      <c r="K284" s="25"/>
      <c r="L284" s="25"/>
      <c r="M284" s="25"/>
      <c r="N284" s="25"/>
      <c r="O284" s="25"/>
      <c r="P284" s="25"/>
      <c r="Q284" s="25"/>
      <c r="R284" s="25"/>
      <c r="S284" s="25"/>
      <c r="T284" s="25"/>
      <c r="U284" s="25"/>
      <c r="V284" s="25"/>
      <c r="W284" s="25"/>
      <c r="X284" s="25"/>
      <c r="Y284" s="25"/>
      <c r="Z284" s="25"/>
      <c r="AA284" s="25"/>
      <c r="AB284" s="25"/>
    </row>
    <row r="285" spans="1:28" ht="12.75" customHeight="1">
      <c r="A285" s="25"/>
      <c r="B285" s="25"/>
      <c r="C285" s="25"/>
      <c r="D285" s="25"/>
      <c r="E285" s="25"/>
      <c r="F285" s="25"/>
      <c r="G285" s="25"/>
      <c r="H285" s="25"/>
      <c r="I285" s="39"/>
      <c r="J285" s="25"/>
      <c r="K285" s="25"/>
      <c r="L285" s="25"/>
      <c r="M285" s="25"/>
      <c r="N285" s="25"/>
      <c r="O285" s="25"/>
      <c r="P285" s="25"/>
      <c r="Q285" s="25"/>
      <c r="R285" s="25"/>
      <c r="S285" s="25"/>
      <c r="T285" s="25"/>
      <c r="U285" s="25"/>
      <c r="V285" s="25"/>
      <c r="W285" s="25"/>
      <c r="X285" s="25"/>
      <c r="Y285" s="25"/>
      <c r="Z285" s="25"/>
      <c r="AA285" s="25"/>
      <c r="AB285" s="25"/>
    </row>
    <row r="286" spans="1:28" ht="12.75" customHeight="1">
      <c r="A286" s="25"/>
      <c r="B286" s="25"/>
      <c r="C286" s="25"/>
      <c r="D286" s="25"/>
      <c r="E286" s="25"/>
      <c r="F286" s="25"/>
      <c r="G286" s="25"/>
      <c r="H286" s="25"/>
      <c r="I286" s="39"/>
      <c r="J286" s="25"/>
      <c r="K286" s="25"/>
      <c r="L286" s="25"/>
      <c r="M286" s="25"/>
      <c r="N286" s="25"/>
      <c r="O286" s="25"/>
      <c r="P286" s="25"/>
      <c r="Q286" s="25"/>
      <c r="R286" s="25"/>
      <c r="S286" s="25"/>
      <c r="T286" s="25"/>
      <c r="U286" s="25"/>
      <c r="V286" s="25"/>
      <c r="W286" s="25"/>
      <c r="X286" s="25"/>
      <c r="Y286" s="25"/>
      <c r="Z286" s="25"/>
      <c r="AA286" s="25"/>
      <c r="AB286" s="25"/>
    </row>
    <row r="287" spans="1:28" ht="12.75" customHeight="1">
      <c r="A287" s="25"/>
      <c r="B287" s="25"/>
      <c r="C287" s="25"/>
      <c r="D287" s="25"/>
      <c r="E287" s="25"/>
      <c r="F287" s="25"/>
      <c r="G287" s="25"/>
      <c r="H287" s="25"/>
      <c r="I287" s="39"/>
      <c r="J287" s="25"/>
      <c r="K287" s="25"/>
      <c r="L287" s="25"/>
      <c r="M287" s="25"/>
      <c r="N287" s="25"/>
      <c r="O287" s="25"/>
      <c r="P287" s="25"/>
      <c r="Q287" s="25"/>
      <c r="R287" s="25"/>
      <c r="S287" s="25"/>
      <c r="T287" s="25"/>
      <c r="U287" s="25"/>
      <c r="V287" s="25"/>
      <c r="W287" s="25"/>
      <c r="X287" s="25"/>
      <c r="Y287" s="25"/>
      <c r="Z287" s="25"/>
      <c r="AA287" s="25"/>
      <c r="AB287" s="25"/>
    </row>
    <row r="288" spans="1:28" ht="12.75" customHeight="1">
      <c r="A288" s="25"/>
      <c r="B288" s="25"/>
      <c r="C288" s="25"/>
      <c r="D288" s="25"/>
      <c r="E288" s="25"/>
      <c r="F288" s="25"/>
      <c r="G288" s="25"/>
      <c r="H288" s="25"/>
      <c r="I288" s="39"/>
      <c r="J288" s="25"/>
      <c r="K288" s="25"/>
      <c r="L288" s="25"/>
      <c r="M288" s="25"/>
      <c r="N288" s="25"/>
      <c r="O288" s="25"/>
      <c r="P288" s="25"/>
      <c r="Q288" s="25"/>
      <c r="R288" s="25"/>
      <c r="S288" s="25"/>
      <c r="T288" s="25"/>
      <c r="U288" s="25"/>
      <c r="V288" s="25"/>
      <c r="W288" s="25"/>
      <c r="X288" s="25"/>
      <c r="Y288" s="25"/>
      <c r="Z288" s="25"/>
      <c r="AA288" s="25"/>
      <c r="AB288" s="25"/>
    </row>
    <row r="289" spans="1:28" ht="12.75" customHeight="1">
      <c r="A289" s="25"/>
      <c r="B289" s="25"/>
      <c r="C289" s="25"/>
      <c r="D289" s="25"/>
      <c r="E289" s="25"/>
      <c r="F289" s="25"/>
      <c r="G289" s="25"/>
      <c r="H289" s="25"/>
      <c r="I289" s="39"/>
      <c r="J289" s="25"/>
      <c r="K289" s="25"/>
      <c r="L289" s="25"/>
      <c r="M289" s="25"/>
      <c r="N289" s="25"/>
      <c r="O289" s="25"/>
      <c r="P289" s="25"/>
      <c r="Q289" s="25"/>
      <c r="R289" s="25"/>
      <c r="S289" s="25"/>
      <c r="T289" s="25"/>
      <c r="U289" s="25"/>
      <c r="V289" s="25"/>
      <c r="W289" s="25"/>
      <c r="X289" s="25"/>
      <c r="Y289" s="25"/>
      <c r="Z289" s="25"/>
      <c r="AA289" s="25"/>
      <c r="AB289" s="25"/>
    </row>
    <row r="290" spans="1:28" ht="12.75" customHeight="1">
      <c r="A290" s="25"/>
      <c r="B290" s="25"/>
      <c r="C290" s="25"/>
      <c r="D290" s="25"/>
      <c r="E290" s="25"/>
      <c r="F290" s="25"/>
      <c r="G290" s="25"/>
      <c r="H290" s="25"/>
      <c r="I290" s="39"/>
      <c r="J290" s="25"/>
      <c r="K290" s="25"/>
      <c r="L290" s="25"/>
      <c r="M290" s="25"/>
      <c r="N290" s="25"/>
      <c r="O290" s="25"/>
      <c r="P290" s="25"/>
      <c r="Q290" s="25"/>
      <c r="R290" s="25"/>
      <c r="S290" s="25"/>
      <c r="T290" s="25"/>
      <c r="U290" s="25"/>
      <c r="V290" s="25"/>
      <c r="W290" s="25"/>
      <c r="X290" s="25"/>
      <c r="Y290" s="25"/>
      <c r="Z290" s="25"/>
      <c r="AA290" s="25"/>
      <c r="AB290" s="25"/>
    </row>
    <row r="291" spans="1:28" ht="12.75" customHeight="1">
      <c r="A291" s="25"/>
      <c r="B291" s="25"/>
      <c r="C291" s="25"/>
      <c r="D291" s="25"/>
      <c r="E291" s="25"/>
      <c r="F291" s="25"/>
      <c r="G291" s="25"/>
      <c r="H291" s="25"/>
      <c r="I291" s="39"/>
      <c r="J291" s="25"/>
      <c r="K291" s="25"/>
      <c r="L291" s="25"/>
      <c r="M291" s="25"/>
      <c r="N291" s="25"/>
      <c r="O291" s="25"/>
      <c r="P291" s="25"/>
      <c r="Q291" s="25"/>
      <c r="R291" s="25"/>
      <c r="S291" s="25"/>
      <c r="T291" s="25"/>
      <c r="U291" s="25"/>
      <c r="V291" s="25"/>
      <c r="W291" s="25"/>
      <c r="X291" s="25"/>
      <c r="Y291" s="25"/>
      <c r="Z291" s="25"/>
      <c r="AA291" s="25"/>
      <c r="AB291" s="25"/>
    </row>
    <row r="292" spans="1:28" ht="12.75" customHeight="1">
      <c r="A292" s="25"/>
      <c r="B292" s="25"/>
      <c r="C292" s="25"/>
      <c r="D292" s="25"/>
      <c r="E292" s="25"/>
      <c r="F292" s="25"/>
      <c r="G292" s="25"/>
      <c r="H292" s="25"/>
      <c r="I292" s="39"/>
      <c r="J292" s="25"/>
      <c r="K292" s="25"/>
      <c r="L292" s="25"/>
      <c r="M292" s="25"/>
      <c r="N292" s="25"/>
      <c r="O292" s="25"/>
      <c r="P292" s="25"/>
      <c r="Q292" s="25"/>
      <c r="R292" s="25"/>
      <c r="S292" s="25"/>
      <c r="T292" s="25"/>
      <c r="U292" s="25"/>
      <c r="V292" s="25"/>
      <c r="W292" s="25"/>
      <c r="X292" s="25"/>
      <c r="Y292" s="25"/>
      <c r="Z292" s="25"/>
      <c r="AA292" s="25"/>
      <c r="AB292" s="25"/>
    </row>
    <row r="293" spans="1:28" ht="12.75" customHeight="1">
      <c r="A293" s="25"/>
      <c r="B293" s="25"/>
      <c r="C293" s="25"/>
      <c r="D293" s="25"/>
      <c r="E293" s="25"/>
      <c r="F293" s="25"/>
      <c r="G293" s="25"/>
      <c r="H293" s="25"/>
      <c r="I293" s="39"/>
      <c r="J293" s="25"/>
      <c r="K293" s="25"/>
      <c r="L293" s="25"/>
      <c r="M293" s="25"/>
      <c r="N293" s="25"/>
      <c r="O293" s="25"/>
      <c r="P293" s="25"/>
      <c r="Q293" s="25"/>
      <c r="R293" s="25"/>
      <c r="S293" s="25"/>
      <c r="T293" s="25"/>
      <c r="U293" s="25"/>
      <c r="V293" s="25"/>
      <c r="W293" s="25"/>
      <c r="X293" s="25"/>
      <c r="Y293" s="25"/>
      <c r="Z293" s="25"/>
      <c r="AA293" s="25"/>
      <c r="AB293" s="25"/>
    </row>
    <row r="294" spans="1:28" ht="12.75" customHeight="1">
      <c r="A294" s="25"/>
      <c r="B294" s="25"/>
      <c r="C294" s="25"/>
      <c r="D294" s="25"/>
      <c r="E294" s="25"/>
      <c r="F294" s="25"/>
      <c r="G294" s="25"/>
      <c r="H294" s="25"/>
      <c r="I294" s="39"/>
      <c r="J294" s="25"/>
      <c r="K294" s="25"/>
      <c r="L294" s="25"/>
      <c r="M294" s="25"/>
      <c r="N294" s="25"/>
      <c r="O294" s="25"/>
      <c r="P294" s="25"/>
      <c r="Q294" s="25"/>
      <c r="R294" s="25"/>
      <c r="S294" s="25"/>
      <c r="T294" s="25"/>
      <c r="U294" s="25"/>
      <c r="V294" s="25"/>
      <c r="W294" s="25"/>
      <c r="X294" s="25"/>
      <c r="Y294" s="25"/>
      <c r="Z294" s="25"/>
      <c r="AA294" s="25"/>
      <c r="AB294" s="25"/>
    </row>
    <row r="295" spans="1:28" ht="12.75" customHeight="1">
      <c r="A295" s="25"/>
      <c r="B295" s="25"/>
      <c r="C295" s="25"/>
      <c r="D295" s="25"/>
      <c r="E295" s="25"/>
      <c r="F295" s="25"/>
      <c r="G295" s="25"/>
      <c r="H295" s="25"/>
      <c r="I295" s="39"/>
      <c r="J295" s="25"/>
      <c r="K295" s="25"/>
      <c r="L295" s="25"/>
      <c r="M295" s="25"/>
      <c r="N295" s="25"/>
      <c r="O295" s="25"/>
      <c r="P295" s="25"/>
      <c r="Q295" s="25"/>
      <c r="R295" s="25"/>
      <c r="S295" s="25"/>
      <c r="T295" s="25"/>
      <c r="U295" s="25"/>
      <c r="V295" s="25"/>
      <c r="W295" s="25"/>
      <c r="X295" s="25"/>
      <c r="Y295" s="25"/>
      <c r="Z295" s="25"/>
      <c r="AA295" s="25"/>
      <c r="AB295" s="25"/>
    </row>
    <row r="296" spans="1:28" ht="12.75" customHeight="1">
      <c r="A296" s="25"/>
      <c r="B296" s="25"/>
      <c r="C296" s="25"/>
      <c r="D296" s="25"/>
      <c r="E296" s="25"/>
      <c r="F296" s="25"/>
      <c r="G296" s="25"/>
      <c r="H296" s="25"/>
      <c r="I296" s="39"/>
      <c r="J296" s="25"/>
      <c r="K296" s="25"/>
      <c r="L296" s="25"/>
      <c r="M296" s="25"/>
      <c r="N296" s="25"/>
      <c r="O296" s="25"/>
      <c r="P296" s="25"/>
      <c r="Q296" s="25"/>
      <c r="R296" s="25"/>
      <c r="S296" s="25"/>
      <c r="T296" s="25"/>
      <c r="U296" s="25"/>
      <c r="V296" s="25"/>
      <c r="W296" s="25"/>
      <c r="X296" s="25"/>
      <c r="Y296" s="25"/>
      <c r="Z296" s="25"/>
      <c r="AA296" s="25"/>
      <c r="AB296" s="25"/>
    </row>
    <row r="297" spans="1:28" ht="12.75" customHeight="1">
      <c r="A297" s="25"/>
      <c r="B297" s="25"/>
      <c r="C297" s="25"/>
      <c r="D297" s="25"/>
      <c r="E297" s="25"/>
      <c r="F297" s="25"/>
      <c r="G297" s="25"/>
      <c r="H297" s="25"/>
      <c r="I297" s="39"/>
      <c r="J297" s="25"/>
      <c r="K297" s="25"/>
      <c r="L297" s="25"/>
      <c r="M297" s="25"/>
      <c r="N297" s="25"/>
      <c r="O297" s="25"/>
      <c r="P297" s="25"/>
      <c r="Q297" s="25"/>
      <c r="R297" s="25"/>
      <c r="S297" s="25"/>
      <c r="T297" s="25"/>
      <c r="U297" s="25"/>
      <c r="V297" s="25"/>
      <c r="W297" s="25"/>
      <c r="X297" s="25"/>
      <c r="Y297" s="25"/>
      <c r="Z297" s="25"/>
      <c r="AA297" s="25"/>
      <c r="AB297" s="25"/>
    </row>
    <row r="298" spans="1:28" ht="12.75" customHeight="1">
      <c r="A298" s="25"/>
      <c r="B298" s="25"/>
      <c r="C298" s="25"/>
      <c r="D298" s="25"/>
      <c r="E298" s="25"/>
      <c r="F298" s="25"/>
      <c r="G298" s="25"/>
      <c r="H298" s="25"/>
      <c r="I298" s="39"/>
      <c r="J298" s="25"/>
      <c r="K298" s="25"/>
      <c r="L298" s="25"/>
      <c r="M298" s="25"/>
      <c r="N298" s="25"/>
      <c r="O298" s="25"/>
      <c r="P298" s="25"/>
      <c r="Q298" s="25"/>
      <c r="R298" s="25"/>
      <c r="S298" s="25"/>
      <c r="T298" s="25"/>
      <c r="U298" s="25"/>
      <c r="V298" s="25"/>
      <c r="W298" s="25"/>
      <c r="X298" s="25"/>
      <c r="Y298" s="25"/>
      <c r="Z298" s="25"/>
      <c r="AA298" s="25"/>
      <c r="AB298" s="25"/>
    </row>
    <row r="299" spans="1:28" ht="12.75" customHeight="1">
      <c r="A299" s="25"/>
      <c r="B299" s="25"/>
      <c r="C299" s="25"/>
      <c r="D299" s="25"/>
      <c r="E299" s="25"/>
      <c r="F299" s="25"/>
      <c r="G299" s="25"/>
      <c r="H299" s="25"/>
      <c r="I299" s="39"/>
      <c r="J299" s="25"/>
      <c r="K299" s="25"/>
      <c r="L299" s="25"/>
      <c r="M299" s="25"/>
      <c r="N299" s="25"/>
      <c r="O299" s="25"/>
      <c r="P299" s="25"/>
      <c r="Q299" s="25"/>
      <c r="R299" s="25"/>
      <c r="S299" s="25"/>
      <c r="T299" s="25"/>
      <c r="U299" s="25"/>
      <c r="V299" s="25"/>
      <c r="W299" s="25"/>
      <c r="X299" s="25"/>
      <c r="Y299" s="25"/>
      <c r="Z299" s="25"/>
      <c r="AA299" s="25"/>
      <c r="AB299" s="25"/>
    </row>
    <row r="300" spans="1:28" ht="12.75" customHeight="1">
      <c r="A300" s="25"/>
      <c r="B300" s="25"/>
      <c r="C300" s="25"/>
      <c r="D300" s="25"/>
      <c r="E300" s="25"/>
      <c r="F300" s="25"/>
      <c r="G300" s="25"/>
      <c r="H300" s="25"/>
      <c r="I300" s="39"/>
      <c r="J300" s="25"/>
      <c r="K300" s="25"/>
      <c r="L300" s="25"/>
      <c r="M300" s="25"/>
      <c r="N300" s="25"/>
      <c r="O300" s="25"/>
      <c r="P300" s="25"/>
      <c r="Q300" s="25"/>
      <c r="R300" s="25"/>
      <c r="S300" s="25"/>
      <c r="T300" s="25"/>
      <c r="U300" s="25"/>
      <c r="V300" s="25"/>
      <c r="W300" s="25"/>
      <c r="X300" s="25"/>
      <c r="Y300" s="25"/>
      <c r="Z300" s="25"/>
      <c r="AA300" s="25"/>
      <c r="AB300" s="25"/>
    </row>
    <row r="301" spans="1:28" ht="12.75" customHeight="1">
      <c r="A301" s="25"/>
      <c r="B301" s="25"/>
      <c r="C301" s="25"/>
      <c r="D301" s="25"/>
      <c r="E301" s="25"/>
      <c r="F301" s="25"/>
      <c r="G301" s="25"/>
      <c r="H301" s="25"/>
      <c r="I301" s="39"/>
      <c r="J301" s="25"/>
      <c r="K301" s="25"/>
      <c r="L301" s="25"/>
      <c r="M301" s="25"/>
      <c r="N301" s="25"/>
      <c r="O301" s="25"/>
      <c r="P301" s="25"/>
      <c r="Q301" s="25"/>
      <c r="R301" s="25"/>
      <c r="S301" s="25"/>
      <c r="T301" s="25"/>
      <c r="U301" s="25"/>
      <c r="V301" s="25"/>
      <c r="W301" s="25"/>
      <c r="X301" s="25"/>
      <c r="Y301" s="25"/>
      <c r="Z301" s="25"/>
      <c r="AA301" s="25"/>
      <c r="AB301" s="25"/>
    </row>
    <row r="302" spans="1:28" ht="12.75" customHeight="1">
      <c r="A302" s="25"/>
      <c r="B302" s="25"/>
      <c r="C302" s="25"/>
      <c r="D302" s="25"/>
      <c r="E302" s="25"/>
      <c r="F302" s="25"/>
      <c r="G302" s="25"/>
      <c r="H302" s="25"/>
      <c r="I302" s="39"/>
      <c r="J302" s="25"/>
      <c r="K302" s="25"/>
      <c r="L302" s="25"/>
      <c r="M302" s="25"/>
      <c r="N302" s="25"/>
      <c r="O302" s="25"/>
      <c r="P302" s="25"/>
      <c r="Q302" s="25"/>
      <c r="R302" s="25"/>
      <c r="S302" s="25"/>
      <c r="T302" s="25"/>
      <c r="U302" s="25"/>
      <c r="V302" s="25"/>
      <c r="W302" s="25"/>
      <c r="X302" s="25"/>
      <c r="Y302" s="25"/>
      <c r="Z302" s="25"/>
      <c r="AA302" s="25"/>
      <c r="AB302" s="25"/>
    </row>
    <row r="303" spans="1:28" ht="12.75" customHeight="1">
      <c r="A303" s="25"/>
      <c r="B303" s="25"/>
      <c r="C303" s="25"/>
      <c r="D303" s="25"/>
      <c r="E303" s="25"/>
      <c r="F303" s="25"/>
      <c r="G303" s="25"/>
      <c r="H303" s="25"/>
      <c r="I303" s="39"/>
      <c r="J303" s="25"/>
      <c r="K303" s="25"/>
      <c r="L303" s="25"/>
      <c r="M303" s="25"/>
      <c r="N303" s="25"/>
      <c r="O303" s="25"/>
      <c r="P303" s="25"/>
      <c r="Q303" s="25"/>
      <c r="R303" s="25"/>
      <c r="S303" s="25"/>
      <c r="T303" s="25"/>
      <c r="U303" s="25"/>
      <c r="V303" s="25"/>
      <c r="W303" s="25"/>
      <c r="X303" s="25"/>
      <c r="Y303" s="25"/>
      <c r="Z303" s="25"/>
      <c r="AA303" s="25"/>
      <c r="AB303" s="25"/>
    </row>
    <row r="304" spans="1:28" ht="12.75" customHeight="1">
      <c r="A304" s="25"/>
      <c r="B304" s="25"/>
      <c r="C304" s="25"/>
      <c r="D304" s="25"/>
      <c r="E304" s="25"/>
      <c r="F304" s="25"/>
      <c r="G304" s="25"/>
      <c r="H304" s="25"/>
      <c r="I304" s="39"/>
      <c r="J304" s="25"/>
      <c r="K304" s="25"/>
      <c r="L304" s="25"/>
      <c r="M304" s="25"/>
      <c r="N304" s="25"/>
      <c r="O304" s="25"/>
      <c r="P304" s="25"/>
      <c r="Q304" s="25"/>
      <c r="R304" s="25"/>
      <c r="S304" s="25"/>
      <c r="T304" s="25"/>
      <c r="U304" s="25"/>
      <c r="V304" s="25"/>
      <c r="W304" s="25"/>
      <c r="X304" s="25"/>
      <c r="Y304" s="25"/>
      <c r="Z304" s="25"/>
      <c r="AA304" s="25"/>
      <c r="AB304" s="25"/>
    </row>
    <row r="305" spans="1:28" ht="12.75" customHeight="1">
      <c r="A305" s="25"/>
      <c r="B305" s="25"/>
      <c r="C305" s="25"/>
      <c r="D305" s="25"/>
      <c r="E305" s="25"/>
      <c r="F305" s="25"/>
      <c r="G305" s="25"/>
      <c r="H305" s="25"/>
      <c r="I305" s="39"/>
      <c r="J305" s="25"/>
      <c r="K305" s="25"/>
      <c r="L305" s="25"/>
      <c r="M305" s="25"/>
      <c r="N305" s="25"/>
      <c r="O305" s="25"/>
      <c r="P305" s="25"/>
      <c r="Q305" s="25"/>
      <c r="R305" s="25"/>
      <c r="S305" s="25"/>
      <c r="T305" s="25"/>
      <c r="U305" s="25"/>
      <c r="V305" s="25"/>
      <c r="W305" s="25"/>
      <c r="X305" s="25"/>
      <c r="Y305" s="25"/>
      <c r="Z305" s="25"/>
      <c r="AA305" s="25"/>
      <c r="AB305" s="25"/>
    </row>
    <row r="306" spans="1:28" ht="12.75" customHeight="1">
      <c r="A306" s="25"/>
      <c r="B306" s="25"/>
      <c r="C306" s="25"/>
      <c r="D306" s="25"/>
      <c r="E306" s="25"/>
      <c r="F306" s="25"/>
      <c r="G306" s="25"/>
      <c r="H306" s="25"/>
      <c r="I306" s="39"/>
      <c r="J306" s="25"/>
      <c r="K306" s="25"/>
      <c r="L306" s="25"/>
      <c r="M306" s="25"/>
      <c r="N306" s="25"/>
      <c r="O306" s="25"/>
      <c r="P306" s="25"/>
      <c r="Q306" s="25"/>
      <c r="R306" s="25"/>
      <c r="S306" s="25"/>
      <c r="T306" s="25"/>
      <c r="U306" s="25"/>
      <c r="V306" s="25"/>
      <c r="W306" s="25"/>
      <c r="X306" s="25"/>
      <c r="Y306" s="25"/>
      <c r="Z306" s="25"/>
      <c r="AA306" s="25"/>
      <c r="AB306" s="25"/>
    </row>
    <row r="307" spans="1:28" ht="12.75" customHeight="1">
      <c r="A307" s="25"/>
      <c r="B307" s="25"/>
      <c r="C307" s="25"/>
      <c r="D307" s="25"/>
      <c r="E307" s="25"/>
      <c r="F307" s="25"/>
      <c r="G307" s="25"/>
      <c r="H307" s="25"/>
      <c r="I307" s="39"/>
      <c r="J307" s="25"/>
      <c r="K307" s="25"/>
      <c r="L307" s="25"/>
      <c r="M307" s="25"/>
      <c r="N307" s="25"/>
      <c r="O307" s="25"/>
      <c r="P307" s="25"/>
      <c r="Q307" s="25"/>
      <c r="R307" s="25"/>
      <c r="S307" s="25"/>
      <c r="T307" s="25"/>
      <c r="U307" s="25"/>
      <c r="V307" s="25"/>
      <c r="W307" s="25"/>
      <c r="X307" s="25"/>
      <c r="Y307" s="25"/>
      <c r="Z307" s="25"/>
      <c r="AA307" s="25"/>
      <c r="AB307" s="25"/>
    </row>
    <row r="308" spans="1:28" ht="12.75" customHeight="1">
      <c r="A308" s="25"/>
      <c r="B308" s="25"/>
      <c r="C308" s="25"/>
      <c r="D308" s="25"/>
      <c r="E308" s="25"/>
      <c r="F308" s="25"/>
      <c r="G308" s="25"/>
      <c r="H308" s="25"/>
      <c r="I308" s="39"/>
      <c r="J308" s="25"/>
      <c r="K308" s="25"/>
      <c r="L308" s="25"/>
      <c r="M308" s="25"/>
      <c r="N308" s="25"/>
      <c r="O308" s="25"/>
      <c r="P308" s="25"/>
      <c r="Q308" s="25"/>
      <c r="R308" s="25"/>
      <c r="S308" s="25"/>
      <c r="T308" s="25"/>
      <c r="U308" s="25"/>
      <c r="V308" s="25"/>
      <c r="W308" s="25"/>
      <c r="X308" s="25"/>
      <c r="Y308" s="25"/>
      <c r="Z308" s="25"/>
      <c r="AA308" s="25"/>
      <c r="AB308" s="25"/>
    </row>
    <row r="309" spans="1:28" ht="12.75" customHeight="1">
      <c r="A309" s="25"/>
      <c r="B309" s="25"/>
      <c r="C309" s="25"/>
      <c r="D309" s="25"/>
      <c r="E309" s="25"/>
      <c r="F309" s="25"/>
      <c r="G309" s="25"/>
      <c r="H309" s="25"/>
      <c r="I309" s="39"/>
      <c r="J309" s="25"/>
      <c r="K309" s="25"/>
      <c r="L309" s="25"/>
      <c r="M309" s="25"/>
      <c r="N309" s="25"/>
      <c r="O309" s="25"/>
      <c r="P309" s="25"/>
      <c r="Q309" s="25"/>
      <c r="R309" s="25"/>
      <c r="S309" s="25"/>
      <c r="T309" s="25"/>
      <c r="U309" s="25"/>
      <c r="V309" s="25"/>
      <c r="W309" s="25"/>
      <c r="X309" s="25"/>
      <c r="Y309" s="25"/>
      <c r="Z309" s="25"/>
      <c r="AA309" s="25"/>
      <c r="AB309" s="25"/>
    </row>
    <row r="310" spans="1:28" ht="12.75" customHeight="1">
      <c r="A310" s="25"/>
      <c r="B310" s="25"/>
      <c r="C310" s="25"/>
      <c r="D310" s="25"/>
      <c r="E310" s="25"/>
      <c r="F310" s="25"/>
      <c r="G310" s="25"/>
      <c r="H310" s="25"/>
      <c r="I310" s="39"/>
      <c r="J310" s="25"/>
      <c r="K310" s="25"/>
      <c r="L310" s="25"/>
      <c r="M310" s="25"/>
      <c r="N310" s="25"/>
      <c r="O310" s="25"/>
      <c r="P310" s="25"/>
      <c r="Q310" s="25"/>
      <c r="R310" s="25"/>
      <c r="S310" s="25"/>
      <c r="T310" s="25"/>
      <c r="U310" s="25"/>
      <c r="V310" s="25"/>
      <c r="W310" s="25"/>
      <c r="X310" s="25"/>
      <c r="Y310" s="25"/>
      <c r="Z310" s="25"/>
      <c r="AA310" s="25"/>
      <c r="AB310" s="25"/>
    </row>
    <row r="311" spans="1:28" ht="12.75" customHeight="1">
      <c r="A311" s="25"/>
      <c r="B311" s="25"/>
      <c r="C311" s="25"/>
      <c r="D311" s="25"/>
      <c r="E311" s="25"/>
      <c r="F311" s="25"/>
      <c r="G311" s="25"/>
      <c r="H311" s="25"/>
      <c r="I311" s="39"/>
      <c r="J311" s="25"/>
      <c r="K311" s="25"/>
      <c r="L311" s="25"/>
      <c r="M311" s="25"/>
      <c r="N311" s="25"/>
      <c r="O311" s="25"/>
      <c r="P311" s="25"/>
      <c r="Q311" s="25"/>
      <c r="R311" s="25"/>
      <c r="S311" s="25"/>
      <c r="T311" s="25"/>
      <c r="U311" s="25"/>
      <c r="V311" s="25"/>
      <c r="W311" s="25"/>
      <c r="X311" s="25"/>
      <c r="Y311" s="25"/>
      <c r="Z311" s="25"/>
      <c r="AA311" s="25"/>
      <c r="AB311" s="25"/>
    </row>
    <row r="312" spans="1:28" ht="12.75" customHeight="1">
      <c r="A312" s="25"/>
      <c r="B312" s="25"/>
      <c r="C312" s="25"/>
      <c r="D312" s="25"/>
      <c r="E312" s="25"/>
      <c r="F312" s="25"/>
      <c r="G312" s="25"/>
      <c r="H312" s="25"/>
      <c r="I312" s="39"/>
      <c r="J312" s="25"/>
      <c r="K312" s="25"/>
      <c r="L312" s="25"/>
      <c r="M312" s="25"/>
      <c r="N312" s="25"/>
      <c r="O312" s="25"/>
      <c r="P312" s="25"/>
      <c r="Q312" s="25"/>
      <c r="R312" s="25"/>
      <c r="S312" s="25"/>
      <c r="T312" s="25"/>
      <c r="U312" s="25"/>
      <c r="V312" s="25"/>
      <c r="W312" s="25"/>
      <c r="X312" s="25"/>
      <c r="Y312" s="25"/>
      <c r="Z312" s="25"/>
      <c r="AA312" s="25"/>
      <c r="AB312" s="25"/>
    </row>
    <row r="313" spans="1:28" ht="12.75" customHeight="1">
      <c r="A313" s="25"/>
      <c r="B313" s="25"/>
      <c r="C313" s="25"/>
      <c r="D313" s="25"/>
      <c r="E313" s="25"/>
      <c r="F313" s="25"/>
      <c r="G313" s="25"/>
      <c r="H313" s="25"/>
      <c r="I313" s="39"/>
      <c r="J313" s="25"/>
      <c r="K313" s="25"/>
      <c r="L313" s="25"/>
      <c r="M313" s="25"/>
      <c r="N313" s="25"/>
      <c r="O313" s="25"/>
      <c r="P313" s="25"/>
      <c r="Q313" s="25"/>
      <c r="R313" s="25"/>
      <c r="S313" s="25"/>
      <c r="T313" s="25"/>
      <c r="U313" s="25"/>
      <c r="V313" s="25"/>
      <c r="W313" s="25"/>
      <c r="X313" s="25"/>
      <c r="Y313" s="25"/>
      <c r="Z313" s="25"/>
      <c r="AA313" s="25"/>
      <c r="AB313" s="25"/>
    </row>
    <row r="314" spans="1:28" ht="12.75" customHeight="1">
      <c r="A314" s="25"/>
      <c r="B314" s="25"/>
      <c r="C314" s="25"/>
      <c r="D314" s="25"/>
      <c r="E314" s="25"/>
      <c r="F314" s="25"/>
      <c r="G314" s="25"/>
      <c r="H314" s="25"/>
      <c r="I314" s="39"/>
      <c r="J314" s="25"/>
      <c r="K314" s="25"/>
      <c r="L314" s="25"/>
      <c r="M314" s="25"/>
      <c r="N314" s="25"/>
      <c r="O314" s="25"/>
      <c r="P314" s="25"/>
      <c r="Q314" s="25"/>
      <c r="R314" s="25"/>
      <c r="S314" s="25"/>
      <c r="T314" s="25"/>
      <c r="U314" s="25"/>
      <c r="V314" s="25"/>
      <c r="W314" s="25"/>
      <c r="X314" s="25"/>
      <c r="Y314" s="25"/>
      <c r="Z314" s="25"/>
      <c r="AA314" s="25"/>
      <c r="AB314" s="25"/>
    </row>
    <row r="315" spans="1:28" ht="12.75" customHeight="1">
      <c r="A315" s="25"/>
      <c r="B315" s="25"/>
      <c r="C315" s="25"/>
      <c r="D315" s="25"/>
      <c r="E315" s="25"/>
      <c r="F315" s="25"/>
      <c r="G315" s="25"/>
      <c r="H315" s="25"/>
      <c r="I315" s="39"/>
      <c r="J315" s="25"/>
      <c r="K315" s="25"/>
      <c r="L315" s="25"/>
      <c r="M315" s="25"/>
      <c r="N315" s="25"/>
      <c r="O315" s="25"/>
      <c r="P315" s="25"/>
      <c r="Q315" s="25"/>
      <c r="R315" s="25"/>
      <c r="S315" s="25"/>
      <c r="T315" s="25"/>
      <c r="U315" s="25"/>
      <c r="V315" s="25"/>
      <c r="W315" s="25"/>
      <c r="X315" s="25"/>
      <c r="Y315" s="25"/>
      <c r="Z315" s="25"/>
      <c r="AA315" s="25"/>
      <c r="AB315" s="25"/>
    </row>
    <row r="316" spans="1:28" ht="12.75" customHeight="1">
      <c r="A316" s="25"/>
      <c r="B316" s="25"/>
      <c r="C316" s="25"/>
      <c r="D316" s="25"/>
      <c r="E316" s="25"/>
      <c r="F316" s="25"/>
      <c r="G316" s="25"/>
      <c r="H316" s="25"/>
      <c r="I316" s="39"/>
      <c r="J316" s="25"/>
      <c r="K316" s="25"/>
      <c r="L316" s="25"/>
      <c r="M316" s="25"/>
      <c r="N316" s="25"/>
      <c r="O316" s="25"/>
      <c r="P316" s="25"/>
      <c r="Q316" s="25"/>
      <c r="R316" s="25"/>
      <c r="S316" s="25"/>
      <c r="T316" s="25"/>
      <c r="U316" s="25"/>
      <c r="V316" s="25"/>
      <c r="W316" s="25"/>
      <c r="X316" s="25"/>
      <c r="Y316" s="25"/>
      <c r="Z316" s="25"/>
      <c r="AA316" s="25"/>
      <c r="AB316" s="25"/>
    </row>
    <row r="317" spans="1:28" ht="12.75" customHeight="1">
      <c r="A317" s="25"/>
      <c r="B317" s="25"/>
      <c r="C317" s="25"/>
      <c r="D317" s="25"/>
      <c r="E317" s="25"/>
      <c r="F317" s="25"/>
      <c r="G317" s="25"/>
      <c r="H317" s="25"/>
      <c r="I317" s="39"/>
      <c r="J317" s="25"/>
      <c r="K317" s="25"/>
      <c r="L317" s="25"/>
      <c r="M317" s="25"/>
      <c r="N317" s="25"/>
      <c r="O317" s="25"/>
      <c r="P317" s="25"/>
      <c r="Q317" s="25"/>
      <c r="R317" s="25"/>
      <c r="S317" s="25"/>
      <c r="T317" s="25"/>
      <c r="U317" s="25"/>
      <c r="V317" s="25"/>
      <c r="W317" s="25"/>
      <c r="X317" s="25"/>
      <c r="Y317" s="25"/>
      <c r="Z317" s="25"/>
      <c r="AA317" s="25"/>
      <c r="AB317" s="25"/>
    </row>
    <row r="318" spans="1:28" ht="12.75" customHeight="1">
      <c r="A318" s="25"/>
      <c r="B318" s="25"/>
      <c r="C318" s="25"/>
      <c r="D318" s="25"/>
      <c r="E318" s="25"/>
      <c r="F318" s="25"/>
      <c r="G318" s="25"/>
      <c r="H318" s="25"/>
      <c r="I318" s="39"/>
      <c r="J318" s="25"/>
      <c r="K318" s="25"/>
      <c r="L318" s="25"/>
      <c r="M318" s="25"/>
      <c r="N318" s="25"/>
      <c r="O318" s="25"/>
      <c r="P318" s="25"/>
      <c r="Q318" s="25"/>
      <c r="R318" s="25"/>
      <c r="S318" s="25"/>
      <c r="T318" s="25"/>
      <c r="U318" s="25"/>
      <c r="V318" s="25"/>
      <c r="W318" s="25"/>
      <c r="X318" s="25"/>
      <c r="Y318" s="25"/>
      <c r="Z318" s="25"/>
      <c r="AA318" s="25"/>
      <c r="AB318" s="25"/>
    </row>
    <row r="319" spans="1:28" ht="12.75" customHeight="1">
      <c r="A319" s="25"/>
      <c r="B319" s="25"/>
      <c r="C319" s="25"/>
      <c r="D319" s="25"/>
      <c r="E319" s="25"/>
      <c r="F319" s="25"/>
      <c r="G319" s="25"/>
      <c r="H319" s="25"/>
      <c r="I319" s="39"/>
      <c r="J319" s="25"/>
      <c r="K319" s="25"/>
      <c r="L319" s="25"/>
      <c r="M319" s="25"/>
      <c r="N319" s="25"/>
      <c r="O319" s="25"/>
      <c r="P319" s="25"/>
      <c r="Q319" s="25"/>
      <c r="R319" s="25"/>
      <c r="S319" s="25"/>
      <c r="T319" s="25"/>
      <c r="U319" s="25"/>
      <c r="V319" s="25"/>
      <c r="W319" s="25"/>
      <c r="X319" s="25"/>
      <c r="Y319" s="25"/>
      <c r="Z319" s="25"/>
      <c r="AA319" s="25"/>
      <c r="AB319" s="25"/>
    </row>
    <row r="320" spans="1:28" ht="12.75" customHeight="1">
      <c r="A320" s="25"/>
      <c r="B320" s="25"/>
      <c r="C320" s="25"/>
      <c r="D320" s="25"/>
      <c r="E320" s="25"/>
      <c r="F320" s="25"/>
      <c r="G320" s="25"/>
      <c r="H320" s="25"/>
      <c r="I320" s="39"/>
      <c r="J320" s="25"/>
      <c r="K320" s="25"/>
      <c r="L320" s="25"/>
      <c r="M320" s="25"/>
      <c r="N320" s="25"/>
      <c r="O320" s="25"/>
      <c r="P320" s="25"/>
      <c r="Q320" s="25"/>
      <c r="R320" s="25"/>
      <c r="S320" s="25"/>
      <c r="T320" s="25"/>
      <c r="U320" s="25"/>
      <c r="V320" s="25"/>
      <c r="W320" s="25"/>
      <c r="X320" s="25"/>
      <c r="Y320" s="25"/>
      <c r="Z320" s="25"/>
      <c r="AA320" s="25"/>
      <c r="AB320" s="25"/>
    </row>
    <row r="321" spans="1:28" ht="12.75" customHeight="1">
      <c r="A321" s="25"/>
      <c r="B321" s="25"/>
      <c r="C321" s="25"/>
      <c r="D321" s="25"/>
      <c r="E321" s="25"/>
      <c r="F321" s="25"/>
      <c r="G321" s="25"/>
      <c r="H321" s="25"/>
      <c r="I321" s="39"/>
      <c r="J321" s="25"/>
      <c r="K321" s="25"/>
      <c r="L321" s="25"/>
      <c r="M321" s="25"/>
      <c r="N321" s="25"/>
      <c r="O321" s="25"/>
      <c r="P321" s="25"/>
      <c r="Q321" s="25"/>
      <c r="R321" s="25"/>
      <c r="S321" s="25"/>
      <c r="T321" s="25"/>
      <c r="U321" s="25"/>
      <c r="V321" s="25"/>
      <c r="W321" s="25"/>
      <c r="X321" s="25"/>
      <c r="Y321" s="25"/>
      <c r="Z321" s="25"/>
      <c r="AA321" s="25"/>
      <c r="AB321" s="25"/>
    </row>
    <row r="322" spans="1:28" ht="12.75" customHeight="1">
      <c r="A322" s="25"/>
      <c r="B322" s="25"/>
      <c r="C322" s="25"/>
      <c r="D322" s="25"/>
      <c r="E322" s="25"/>
      <c r="F322" s="25"/>
      <c r="G322" s="25"/>
      <c r="H322" s="25"/>
      <c r="I322" s="39"/>
      <c r="J322" s="25"/>
      <c r="K322" s="25"/>
      <c r="L322" s="25"/>
      <c r="M322" s="25"/>
      <c r="N322" s="25"/>
      <c r="O322" s="25"/>
      <c r="P322" s="25"/>
      <c r="Q322" s="25"/>
      <c r="R322" s="25"/>
      <c r="S322" s="25"/>
      <c r="T322" s="25"/>
      <c r="U322" s="25"/>
      <c r="V322" s="25"/>
      <c r="W322" s="25"/>
      <c r="X322" s="25"/>
      <c r="Y322" s="25"/>
      <c r="Z322" s="25"/>
      <c r="AA322" s="25"/>
      <c r="AB322" s="25"/>
    </row>
    <row r="323" spans="1:28" ht="12.75" customHeight="1">
      <c r="A323" s="25"/>
      <c r="B323" s="25"/>
      <c r="C323" s="25"/>
      <c r="D323" s="25"/>
      <c r="E323" s="25"/>
      <c r="F323" s="25"/>
      <c r="G323" s="25"/>
      <c r="H323" s="25"/>
      <c r="I323" s="39"/>
      <c r="J323" s="25"/>
      <c r="K323" s="25"/>
      <c r="L323" s="25"/>
      <c r="M323" s="25"/>
      <c r="N323" s="25"/>
      <c r="O323" s="25"/>
      <c r="P323" s="25"/>
      <c r="Q323" s="25"/>
      <c r="R323" s="25"/>
      <c r="S323" s="25"/>
      <c r="T323" s="25"/>
      <c r="U323" s="25"/>
      <c r="V323" s="25"/>
      <c r="W323" s="25"/>
      <c r="X323" s="25"/>
      <c r="Y323" s="25"/>
      <c r="Z323" s="25"/>
      <c r="AA323" s="25"/>
      <c r="AB323" s="25"/>
    </row>
    <row r="324" spans="1:28" ht="12.75" customHeight="1">
      <c r="A324" s="25"/>
      <c r="B324" s="25"/>
      <c r="C324" s="25"/>
      <c r="D324" s="25"/>
      <c r="E324" s="25"/>
      <c r="F324" s="25"/>
      <c r="G324" s="25"/>
      <c r="H324" s="25"/>
      <c r="I324" s="39"/>
      <c r="J324" s="25"/>
      <c r="K324" s="25"/>
      <c r="L324" s="25"/>
      <c r="M324" s="25"/>
      <c r="N324" s="25"/>
      <c r="O324" s="25"/>
      <c r="P324" s="25"/>
      <c r="Q324" s="25"/>
      <c r="R324" s="25"/>
      <c r="S324" s="25"/>
      <c r="T324" s="25"/>
      <c r="U324" s="25"/>
      <c r="V324" s="25"/>
      <c r="W324" s="25"/>
      <c r="X324" s="25"/>
      <c r="Y324" s="25"/>
      <c r="Z324" s="25"/>
      <c r="AA324" s="25"/>
      <c r="AB324" s="25"/>
    </row>
    <row r="325" spans="1:28" ht="12.75" customHeight="1">
      <c r="A325" s="25"/>
      <c r="B325" s="25"/>
      <c r="C325" s="25"/>
      <c r="D325" s="25"/>
      <c r="E325" s="25"/>
      <c r="F325" s="25"/>
      <c r="G325" s="25"/>
      <c r="H325" s="25"/>
      <c r="I325" s="39"/>
      <c r="J325" s="25"/>
      <c r="K325" s="25"/>
      <c r="L325" s="25"/>
      <c r="M325" s="25"/>
      <c r="N325" s="25"/>
      <c r="O325" s="25"/>
      <c r="P325" s="25"/>
      <c r="Q325" s="25"/>
      <c r="R325" s="25"/>
      <c r="S325" s="25"/>
      <c r="T325" s="25"/>
      <c r="U325" s="25"/>
      <c r="V325" s="25"/>
      <c r="W325" s="25"/>
      <c r="X325" s="25"/>
      <c r="Y325" s="25"/>
      <c r="Z325" s="25"/>
      <c r="AA325" s="25"/>
      <c r="AB325" s="25"/>
    </row>
    <row r="326" spans="1:28" ht="12.75" customHeight="1">
      <c r="A326" s="25"/>
      <c r="B326" s="25"/>
      <c r="C326" s="25"/>
      <c r="D326" s="25"/>
      <c r="E326" s="25"/>
      <c r="F326" s="25"/>
      <c r="G326" s="25"/>
      <c r="H326" s="25"/>
      <c r="I326" s="39"/>
      <c r="J326" s="25"/>
      <c r="K326" s="25"/>
      <c r="L326" s="25"/>
      <c r="M326" s="25"/>
      <c r="N326" s="25"/>
      <c r="O326" s="25"/>
      <c r="P326" s="25"/>
      <c r="Q326" s="25"/>
      <c r="R326" s="25"/>
      <c r="S326" s="25"/>
      <c r="T326" s="25"/>
      <c r="U326" s="25"/>
      <c r="V326" s="25"/>
      <c r="W326" s="25"/>
      <c r="X326" s="25"/>
      <c r="Y326" s="25"/>
      <c r="Z326" s="25"/>
      <c r="AA326" s="25"/>
      <c r="AB326" s="25"/>
    </row>
    <row r="327" spans="1:28" ht="12.75" customHeight="1">
      <c r="A327" s="25"/>
      <c r="B327" s="25"/>
      <c r="C327" s="25"/>
      <c r="D327" s="25"/>
      <c r="E327" s="25"/>
      <c r="F327" s="25"/>
      <c r="G327" s="25"/>
      <c r="H327" s="25"/>
      <c r="I327" s="39"/>
      <c r="J327" s="25"/>
      <c r="K327" s="25"/>
      <c r="L327" s="25"/>
      <c r="M327" s="25"/>
      <c r="N327" s="25"/>
      <c r="O327" s="25"/>
      <c r="P327" s="25"/>
      <c r="Q327" s="25"/>
      <c r="R327" s="25"/>
      <c r="S327" s="25"/>
      <c r="T327" s="25"/>
      <c r="U327" s="25"/>
      <c r="V327" s="25"/>
      <c r="W327" s="25"/>
      <c r="X327" s="25"/>
      <c r="Y327" s="25"/>
      <c r="Z327" s="25"/>
      <c r="AA327" s="25"/>
      <c r="AB327" s="25"/>
    </row>
    <row r="328" spans="1:28" ht="12.75" customHeight="1">
      <c r="A328" s="25"/>
      <c r="B328" s="25"/>
      <c r="C328" s="25"/>
      <c r="D328" s="25"/>
      <c r="E328" s="25"/>
      <c r="F328" s="25"/>
      <c r="G328" s="25"/>
      <c r="H328" s="25"/>
      <c r="I328" s="39"/>
      <c r="J328" s="25"/>
      <c r="K328" s="25"/>
      <c r="L328" s="25"/>
      <c r="M328" s="25"/>
      <c r="N328" s="25"/>
      <c r="O328" s="25"/>
      <c r="P328" s="25"/>
      <c r="Q328" s="25"/>
      <c r="R328" s="25"/>
      <c r="S328" s="25"/>
      <c r="T328" s="25"/>
      <c r="U328" s="25"/>
      <c r="V328" s="25"/>
      <c r="W328" s="25"/>
      <c r="X328" s="25"/>
      <c r="Y328" s="25"/>
      <c r="Z328" s="25"/>
      <c r="AA328" s="25"/>
      <c r="AB328" s="25"/>
    </row>
    <row r="329" spans="1:28" ht="12.75" customHeight="1">
      <c r="A329" s="25"/>
      <c r="B329" s="25"/>
      <c r="C329" s="25"/>
      <c r="D329" s="25"/>
      <c r="E329" s="25"/>
      <c r="F329" s="25"/>
      <c r="G329" s="25"/>
      <c r="H329" s="25"/>
      <c r="I329" s="39"/>
      <c r="J329" s="25"/>
      <c r="K329" s="25"/>
      <c r="L329" s="25"/>
      <c r="M329" s="25"/>
      <c r="N329" s="25"/>
      <c r="O329" s="25"/>
      <c r="P329" s="25"/>
      <c r="Q329" s="25"/>
      <c r="R329" s="25"/>
      <c r="S329" s="25"/>
      <c r="T329" s="25"/>
      <c r="U329" s="25"/>
      <c r="V329" s="25"/>
      <c r="W329" s="25"/>
      <c r="X329" s="25"/>
      <c r="Y329" s="25"/>
      <c r="Z329" s="25"/>
      <c r="AA329" s="25"/>
      <c r="AB329" s="25"/>
    </row>
    <row r="330" spans="1:28" ht="12.75" customHeight="1">
      <c r="A330" s="25"/>
      <c r="B330" s="25"/>
      <c r="C330" s="25"/>
      <c r="D330" s="25"/>
      <c r="E330" s="25"/>
      <c r="F330" s="25"/>
      <c r="G330" s="25"/>
      <c r="H330" s="25"/>
      <c r="I330" s="39"/>
      <c r="J330" s="25"/>
      <c r="K330" s="25"/>
      <c r="L330" s="25"/>
      <c r="M330" s="25"/>
      <c r="N330" s="25"/>
      <c r="O330" s="25"/>
      <c r="P330" s="25"/>
      <c r="Q330" s="25"/>
      <c r="R330" s="25"/>
      <c r="S330" s="25"/>
      <c r="T330" s="25"/>
      <c r="U330" s="25"/>
      <c r="V330" s="25"/>
      <c r="W330" s="25"/>
      <c r="X330" s="25"/>
      <c r="Y330" s="25"/>
      <c r="Z330" s="25"/>
      <c r="AA330" s="25"/>
      <c r="AB330" s="25"/>
    </row>
    <row r="331" spans="1:28" ht="12.75" customHeight="1">
      <c r="A331" s="25"/>
      <c r="B331" s="25"/>
      <c r="C331" s="25"/>
      <c r="D331" s="25"/>
      <c r="E331" s="25"/>
      <c r="F331" s="25"/>
      <c r="G331" s="25"/>
      <c r="H331" s="25"/>
      <c r="I331" s="39"/>
      <c r="J331" s="25"/>
      <c r="K331" s="25"/>
      <c r="L331" s="25"/>
      <c r="M331" s="25"/>
      <c r="N331" s="25"/>
      <c r="O331" s="25"/>
      <c r="P331" s="25"/>
      <c r="Q331" s="25"/>
      <c r="R331" s="25"/>
      <c r="S331" s="25"/>
      <c r="T331" s="25"/>
      <c r="U331" s="25"/>
      <c r="V331" s="25"/>
      <c r="W331" s="25"/>
      <c r="X331" s="25"/>
      <c r="Y331" s="25"/>
      <c r="Z331" s="25"/>
      <c r="AA331" s="25"/>
      <c r="AB331" s="25"/>
    </row>
    <row r="332" spans="1:28" ht="12.75" customHeight="1">
      <c r="A332" s="25"/>
      <c r="B332" s="25"/>
      <c r="C332" s="25"/>
      <c r="D332" s="25"/>
      <c r="E332" s="25"/>
      <c r="F332" s="25"/>
      <c r="G332" s="25"/>
      <c r="H332" s="25"/>
      <c r="I332" s="39"/>
      <c r="J332" s="25"/>
      <c r="K332" s="25"/>
      <c r="L332" s="25"/>
      <c r="M332" s="25"/>
      <c r="N332" s="25"/>
      <c r="O332" s="25"/>
      <c r="P332" s="25"/>
      <c r="Q332" s="25"/>
      <c r="R332" s="25"/>
      <c r="S332" s="25"/>
      <c r="T332" s="25"/>
      <c r="U332" s="25"/>
      <c r="V332" s="25"/>
      <c r="W332" s="25"/>
      <c r="X332" s="25"/>
      <c r="Y332" s="25"/>
      <c r="Z332" s="25"/>
      <c r="AA332" s="25"/>
      <c r="AB332" s="25"/>
    </row>
    <row r="333" spans="1:28" ht="12.75" customHeight="1">
      <c r="A333" s="25"/>
      <c r="B333" s="25"/>
      <c r="C333" s="25"/>
      <c r="D333" s="25"/>
      <c r="E333" s="25"/>
      <c r="F333" s="25"/>
      <c r="G333" s="25"/>
      <c r="H333" s="25"/>
      <c r="I333" s="39"/>
      <c r="J333" s="25"/>
      <c r="K333" s="25"/>
      <c r="L333" s="25"/>
      <c r="M333" s="25"/>
      <c r="N333" s="25"/>
      <c r="O333" s="25"/>
      <c r="P333" s="25"/>
      <c r="Q333" s="25"/>
      <c r="R333" s="25"/>
      <c r="S333" s="25"/>
      <c r="T333" s="25"/>
      <c r="U333" s="25"/>
      <c r="V333" s="25"/>
      <c r="W333" s="25"/>
      <c r="X333" s="25"/>
      <c r="Y333" s="25"/>
      <c r="Z333" s="25"/>
      <c r="AA333" s="25"/>
      <c r="AB333" s="25"/>
    </row>
    <row r="334" spans="1:28" ht="12.75" customHeight="1">
      <c r="A334" s="25"/>
      <c r="B334" s="25"/>
      <c r="C334" s="25"/>
      <c r="D334" s="25"/>
      <c r="E334" s="25"/>
      <c r="F334" s="25"/>
      <c r="G334" s="25"/>
      <c r="H334" s="25"/>
      <c r="I334" s="39"/>
      <c r="J334" s="25"/>
      <c r="K334" s="25"/>
      <c r="L334" s="25"/>
      <c r="M334" s="25"/>
      <c r="N334" s="25"/>
      <c r="O334" s="25"/>
      <c r="P334" s="25"/>
      <c r="Q334" s="25"/>
      <c r="R334" s="25"/>
      <c r="S334" s="25"/>
      <c r="T334" s="25"/>
      <c r="U334" s="25"/>
      <c r="V334" s="25"/>
      <c r="W334" s="25"/>
      <c r="X334" s="25"/>
      <c r="Y334" s="25"/>
      <c r="Z334" s="25"/>
      <c r="AA334" s="25"/>
      <c r="AB334" s="25"/>
    </row>
    <row r="335" spans="1:28" ht="12.75" customHeight="1">
      <c r="A335" s="25"/>
      <c r="B335" s="25"/>
      <c r="C335" s="25"/>
      <c r="D335" s="25"/>
      <c r="E335" s="25"/>
      <c r="F335" s="25"/>
      <c r="G335" s="25"/>
      <c r="H335" s="25"/>
      <c r="I335" s="39"/>
      <c r="J335" s="25"/>
      <c r="K335" s="25"/>
      <c r="L335" s="25"/>
      <c r="M335" s="25"/>
      <c r="N335" s="25"/>
      <c r="O335" s="25"/>
      <c r="P335" s="25"/>
      <c r="Q335" s="25"/>
      <c r="R335" s="25"/>
      <c r="S335" s="25"/>
      <c r="T335" s="25"/>
      <c r="U335" s="25"/>
      <c r="V335" s="25"/>
      <c r="W335" s="25"/>
      <c r="X335" s="25"/>
      <c r="Y335" s="25"/>
      <c r="Z335" s="25"/>
      <c r="AA335" s="25"/>
      <c r="AB335" s="25"/>
    </row>
    <row r="336" spans="1:28" ht="12.75" customHeight="1">
      <c r="A336" s="25"/>
      <c r="B336" s="25"/>
      <c r="C336" s="25"/>
      <c r="D336" s="25"/>
      <c r="E336" s="25"/>
      <c r="F336" s="25"/>
      <c r="G336" s="25"/>
      <c r="H336" s="25"/>
      <c r="I336" s="39"/>
      <c r="J336" s="25"/>
      <c r="K336" s="25"/>
      <c r="L336" s="25"/>
      <c r="M336" s="25"/>
      <c r="N336" s="25"/>
      <c r="O336" s="25"/>
      <c r="P336" s="25"/>
      <c r="Q336" s="25"/>
      <c r="R336" s="25"/>
      <c r="S336" s="25"/>
      <c r="T336" s="25"/>
      <c r="U336" s="25"/>
      <c r="V336" s="25"/>
      <c r="W336" s="25"/>
      <c r="X336" s="25"/>
      <c r="Y336" s="25"/>
      <c r="Z336" s="25"/>
      <c r="AA336" s="25"/>
      <c r="AB336" s="25"/>
    </row>
    <row r="337" spans="1:28" ht="12.75" customHeight="1">
      <c r="A337" s="25"/>
      <c r="B337" s="25"/>
      <c r="C337" s="25"/>
      <c r="D337" s="25"/>
      <c r="E337" s="25"/>
      <c r="F337" s="25"/>
      <c r="G337" s="25"/>
      <c r="H337" s="25"/>
      <c r="I337" s="39"/>
      <c r="J337" s="25"/>
      <c r="K337" s="25"/>
      <c r="L337" s="25"/>
      <c r="M337" s="25"/>
      <c r="N337" s="25"/>
      <c r="O337" s="25"/>
      <c r="P337" s="25"/>
      <c r="Q337" s="25"/>
      <c r="R337" s="25"/>
      <c r="S337" s="25"/>
      <c r="T337" s="25"/>
      <c r="U337" s="25"/>
      <c r="V337" s="25"/>
      <c r="W337" s="25"/>
      <c r="X337" s="25"/>
      <c r="Y337" s="25"/>
      <c r="Z337" s="25"/>
      <c r="AA337" s="25"/>
      <c r="AB337" s="25"/>
    </row>
    <row r="338" spans="1:28" ht="12.75" customHeight="1">
      <c r="A338" s="25"/>
      <c r="B338" s="25"/>
      <c r="C338" s="25"/>
      <c r="D338" s="25"/>
      <c r="E338" s="25"/>
      <c r="F338" s="25"/>
      <c r="G338" s="25"/>
      <c r="H338" s="25"/>
      <c r="I338" s="39"/>
      <c r="J338" s="25"/>
      <c r="K338" s="25"/>
      <c r="L338" s="25"/>
      <c r="M338" s="25"/>
      <c r="N338" s="25"/>
      <c r="O338" s="25"/>
      <c r="P338" s="25"/>
      <c r="Q338" s="25"/>
      <c r="R338" s="25"/>
      <c r="S338" s="25"/>
      <c r="T338" s="25"/>
      <c r="U338" s="25"/>
      <c r="V338" s="25"/>
      <c r="W338" s="25"/>
      <c r="X338" s="25"/>
      <c r="Y338" s="25"/>
      <c r="Z338" s="25"/>
      <c r="AA338" s="25"/>
      <c r="AB338" s="25"/>
    </row>
    <row r="339" spans="1:28" ht="12.75" customHeight="1">
      <c r="A339" s="25"/>
      <c r="B339" s="25"/>
      <c r="C339" s="25"/>
      <c r="D339" s="25"/>
      <c r="E339" s="25"/>
      <c r="F339" s="25"/>
      <c r="G339" s="25"/>
      <c r="H339" s="25"/>
      <c r="I339" s="39"/>
      <c r="J339" s="25"/>
      <c r="K339" s="25"/>
      <c r="L339" s="25"/>
      <c r="M339" s="25"/>
      <c r="N339" s="25"/>
      <c r="O339" s="25"/>
      <c r="P339" s="25"/>
      <c r="Q339" s="25"/>
      <c r="R339" s="25"/>
      <c r="S339" s="25"/>
      <c r="T339" s="25"/>
      <c r="U339" s="25"/>
      <c r="V339" s="25"/>
      <c r="W339" s="25"/>
      <c r="X339" s="25"/>
      <c r="Y339" s="25"/>
      <c r="Z339" s="25"/>
      <c r="AA339" s="25"/>
      <c r="AB339" s="25"/>
    </row>
    <row r="340" spans="1:28" ht="12.75" customHeight="1">
      <c r="A340" s="25"/>
      <c r="B340" s="25"/>
      <c r="C340" s="25"/>
      <c r="D340" s="25"/>
      <c r="E340" s="25"/>
      <c r="F340" s="25"/>
      <c r="G340" s="25"/>
      <c r="H340" s="25"/>
      <c r="I340" s="39"/>
      <c r="J340" s="25"/>
      <c r="K340" s="25"/>
      <c r="L340" s="25"/>
      <c r="M340" s="25"/>
      <c r="N340" s="25"/>
      <c r="O340" s="25"/>
      <c r="P340" s="25"/>
      <c r="Q340" s="25"/>
      <c r="R340" s="25"/>
      <c r="S340" s="25"/>
      <c r="T340" s="25"/>
      <c r="U340" s="25"/>
      <c r="V340" s="25"/>
      <c r="W340" s="25"/>
      <c r="X340" s="25"/>
      <c r="Y340" s="25"/>
      <c r="Z340" s="25"/>
      <c r="AA340" s="25"/>
      <c r="AB340" s="25"/>
    </row>
    <row r="341" spans="1:28" ht="12.75" customHeight="1">
      <c r="A341" s="25"/>
      <c r="B341" s="25"/>
      <c r="C341" s="25"/>
      <c r="D341" s="25"/>
      <c r="E341" s="25"/>
      <c r="F341" s="25"/>
      <c r="G341" s="25"/>
      <c r="H341" s="25"/>
      <c r="I341" s="39"/>
      <c r="J341" s="25"/>
      <c r="K341" s="25"/>
      <c r="L341" s="25"/>
      <c r="M341" s="25"/>
      <c r="N341" s="25"/>
      <c r="O341" s="25"/>
      <c r="P341" s="25"/>
      <c r="Q341" s="25"/>
      <c r="R341" s="25"/>
      <c r="S341" s="25"/>
      <c r="T341" s="25"/>
      <c r="U341" s="25"/>
      <c r="V341" s="25"/>
      <c r="W341" s="25"/>
      <c r="X341" s="25"/>
      <c r="Y341" s="25"/>
      <c r="Z341" s="25"/>
      <c r="AA341" s="25"/>
      <c r="AB341" s="25"/>
    </row>
    <row r="342" spans="1:28" ht="12.75" customHeight="1">
      <c r="A342" s="25"/>
      <c r="B342" s="25"/>
      <c r="C342" s="25"/>
      <c r="D342" s="25"/>
      <c r="E342" s="25"/>
      <c r="F342" s="25"/>
      <c r="G342" s="25"/>
      <c r="H342" s="25"/>
      <c r="I342" s="39"/>
      <c r="J342" s="25"/>
      <c r="K342" s="25"/>
      <c r="L342" s="25"/>
      <c r="M342" s="25"/>
      <c r="N342" s="25"/>
      <c r="O342" s="25"/>
      <c r="P342" s="25"/>
      <c r="Q342" s="25"/>
      <c r="R342" s="25"/>
      <c r="S342" s="25"/>
      <c r="T342" s="25"/>
      <c r="U342" s="25"/>
      <c r="V342" s="25"/>
      <c r="W342" s="25"/>
      <c r="X342" s="25"/>
      <c r="Y342" s="25"/>
      <c r="Z342" s="25"/>
      <c r="AA342" s="25"/>
      <c r="AB342" s="25"/>
    </row>
    <row r="343" spans="1:28" ht="12.75" customHeight="1">
      <c r="A343" s="25"/>
      <c r="B343" s="25"/>
      <c r="C343" s="25"/>
      <c r="D343" s="25"/>
      <c r="E343" s="25"/>
      <c r="F343" s="25"/>
      <c r="G343" s="25"/>
      <c r="H343" s="25"/>
      <c r="I343" s="39"/>
      <c r="J343" s="25"/>
      <c r="K343" s="25"/>
      <c r="L343" s="25"/>
      <c r="M343" s="25"/>
      <c r="N343" s="25"/>
      <c r="O343" s="25"/>
      <c r="P343" s="25"/>
      <c r="Q343" s="25"/>
      <c r="R343" s="25"/>
      <c r="S343" s="25"/>
      <c r="T343" s="25"/>
      <c r="U343" s="25"/>
      <c r="V343" s="25"/>
      <c r="W343" s="25"/>
      <c r="X343" s="25"/>
      <c r="Y343" s="25"/>
      <c r="Z343" s="25"/>
      <c r="AA343" s="25"/>
      <c r="AB343" s="25"/>
    </row>
    <row r="344" spans="1:28" ht="12.75" customHeight="1">
      <c r="A344" s="25"/>
      <c r="B344" s="25"/>
      <c r="C344" s="25"/>
      <c r="D344" s="25"/>
      <c r="E344" s="25"/>
      <c r="F344" s="25"/>
      <c r="G344" s="25"/>
      <c r="H344" s="25"/>
      <c r="I344" s="39"/>
      <c r="J344" s="25"/>
      <c r="K344" s="25"/>
      <c r="L344" s="25"/>
      <c r="M344" s="25"/>
      <c r="N344" s="25"/>
      <c r="O344" s="25"/>
      <c r="P344" s="25"/>
      <c r="Q344" s="25"/>
      <c r="R344" s="25"/>
      <c r="S344" s="25"/>
      <c r="T344" s="25"/>
      <c r="U344" s="25"/>
      <c r="V344" s="25"/>
      <c r="W344" s="25"/>
      <c r="X344" s="25"/>
      <c r="Y344" s="25"/>
      <c r="Z344" s="25"/>
      <c r="AA344" s="25"/>
      <c r="AB344" s="25"/>
    </row>
    <row r="345" spans="1:28" ht="12.75" customHeight="1">
      <c r="A345" s="25"/>
      <c r="B345" s="25"/>
      <c r="C345" s="25"/>
      <c r="D345" s="25"/>
      <c r="E345" s="25"/>
      <c r="F345" s="25"/>
      <c r="G345" s="25"/>
      <c r="H345" s="25"/>
      <c r="I345" s="39"/>
      <c r="J345" s="25"/>
      <c r="K345" s="25"/>
      <c r="L345" s="25"/>
      <c r="M345" s="25"/>
      <c r="N345" s="25"/>
      <c r="O345" s="25"/>
      <c r="P345" s="25"/>
      <c r="Q345" s="25"/>
      <c r="R345" s="25"/>
      <c r="S345" s="25"/>
      <c r="T345" s="25"/>
      <c r="U345" s="25"/>
      <c r="V345" s="25"/>
      <c r="W345" s="25"/>
      <c r="X345" s="25"/>
      <c r="Y345" s="25"/>
      <c r="Z345" s="25"/>
      <c r="AA345" s="25"/>
      <c r="AB345" s="25"/>
    </row>
    <row r="346" spans="1:28" ht="12.75" customHeight="1">
      <c r="A346" s="25"/>
      <c r="B346" s="25"/>
      <c r="C346" s="25"/>
      <c r="D346" s="25"/>
      <c r="E346" s="25"/>
      <c r="F346" s="25"/>
      <c r="G346" s="25"/>
      <c r="H346" s="25"/>
      <c r="I346" s="39"/>
      <c r="J346" s="25"/>
      <c r="K346" s="25"/>
      <c r="L346" s="25"/>
      <c r="M346" s="25"/>
      <c r="N346" s="25"/>
      <c r="O346" s="25"/>
      <c r="P346" s="25"/>
      <c r="Q346" s="25"/>
      <c r="R346" s="25"/>
      <c r="S346" s="25"/>
      <c r="T346" s="25"/>
      <c r="U346" s="25"/>
      <c r="V346" s="25"/>
      <c r="W346" s="25"/>
      <c r="X346" s="25"/>
      <c r="Y346" s="25"/>
      <c r="Z346" s="25"/>
      <c r="AA346" s="25"/>
      <c r="AB346" s="25"/>
    </row>
    <row r="347" spans="1:28" ht="12.75" customHeight="1">
      <c r="A347" s="25"/>
      <c r="B347" s="25"/>
      <c r="C347" s="25"/>
      <c r="D347" s="25"/>
      <c r="E347" s="25"/>
      <c r="F347" s="25"/>
      <c r="G347" s="25"/>
      <c r="H347" s="25"/>
      <c r="I347" s="39"/>
      <c r="J347" s="25"/>
      <c r="K347" s="25"/>
      <c r="L347" s="25"/>
      <c r="M347" s="25"/>
      <c r="N347" s="25"/>
      <c r="O347" s="25"/>
      <c r="P347" s="25"/>
      <c r="Q347" s="25"/>
      <c r="R347" s="25"/>
      <c r="S347" s="25"/>
      <c r="T347" s="25"/>
      <c r="U347" s="25"/>
      <c r="V347" s="25"/>
      <c r="W347" s="25"/>
      <c r="X347" s="25"/>
      <c r="Y347" s="25"/>
      <c r="Z347" s="25"/>
      <c r="AA347" s="25"/>
      <c r="AB347" s="25"/>
    </row>
    <row r="348" spans="1:28" ht="12.75" customHeight="1">
      <c r="A348" s="25"/>
      <c r="B348" s="25"/>
      <c r="C348" s="25"/>
      <c r="D348" s="25"/>
      <c r="E348" s="25"/>
      <c r="F348" s="25"/>
      <c r="G348" s="25"/>
      <c r="H348" s="25"/>
      <c r="I348" s="39"/>
      <c r="J348" s="25"/>
      <c r="K348" s="25"/>
      <c r="L348" s="25"/>
      <c r="M348" s="25"/>
      <c r="N348" s="25"/>
      <c r="O348" s="25"/>
      <c r="P348" s="25"/>
      <c r="Q348" s="25"/>
      <c r="R348" s="25"/>
      <c r="S348" s="25"/>
      <c r="T348" s="25"/>
      <c r="U348" s="25"/>
      <c r="V348" s="25"/>
      <c r="W348" s="25"/>
      <c r="X348" s="25"/>
      <c r="Y348" s="25"/>
      <c r="Z348" s="25"/>
      <c r="AA348" s="25"/>
      <c r="AB348" s="25"/>
    </row>
    <row r="349" spans="1:28" ht="12.75" customHeight="1">
      <c r="A349" s="25"/>
      <c r="B349" s="25"/>
      <c r="C349" s="25"/>
      <c r="D349" s="25"/>
      <c r="E349" s="25"/>
      <c r="F349" s="25"/>
      <c r="G349" s="25"/>
      <c r="H349" s="25"/>
      <c r="I349" s="39"/>
      <c r="J349" s="25"/>
      <c r="K349" s="25"/>
      <c r="L349" s="25"/>
      <c r="M349" s="25"/>
      <c r="N349" s="25"/>
      <c r="O349" s="25"/>
      <c r="P349" s="25"/>
      <c r="Q349" s="25"/>
      <c r="R349" s="25"/>
      <c r="S349" s="25"/>
      <c r="T349" s="25"/>
      <c r="U349" s="25"/>
      <c r="V349" s="25"/>
      <c r="W349" s="25"/>
      <c r="X349" s="25"/>
      <c r="Y349" s="25"/>
      <c r="Z349" s="25"/>
      <c r="AA349" s="25"/>
      <c r="AB349" s="25"/>
    </row>
    <row r="350" spans="1:28" ht="12.75" customHeight="1">
      <c r="A350" s="25"/>
      <c r="B350" s="25"/>
      <c r="C350" s="25"/>
      <c r="D350" s="25"/>
      <c r="E350" s="25"/>
      <c r="F350" s="25"/>
      <c r="G350" s="25"/>
      <c r="H350" s="25"/>
      <c r="I350" s="39"/>
      <c r="J350" s="25"/>
      <c r="K350" s="25"/>
      <c r="L350" s="25"/>
      <c r="M350" s="25"/>
      <c r="N350" s="25"/>
      <c r="O350" s="25"/>
      <c r="P350" s="25"/>
      <c r="Q350" s="25"/>
      <c r="R350" s="25"/>
      <c r="S350" s="25"/>
      <c r="T350" s="25"/>
      <c r="U350" s="25"/>
      <c r="V350" s="25"/>
      <c r="W350" s="25"/>
      <c r="X350" s="25"/>
      <c r="Y350" s="25"/>
      <c r="Z350" s="25"/>
      <c r="AA350" s="25"/>
      <c r="AB350" s="25"/>
    </row>
    <row r="351" spans="1:28" ht="12.75" customHeight="1">
      <c r="A351" s="25"/>
      <c r="B351" s="25"/>
      <c r="C351" s="25"/>
      <c r="D351" s="25"/>
      <c r="E351" s="25"/>
      <c r="F351" s="25"/>
      <c r="G351" s="25"/>
      <c r="H351" s="25"/>
      <c r="I351" s="39"/>
      <c r="J351" s="25"/>
      <c r="K351" s="25"/>
      <c r="L351" s="25"/>
      <c r="M351" s="25"/>
      <c r="N351" s="25"/>
      <c r="O351" s="25"/>
      <c r="P351" s="25"/>
      <c r="Q351" s="25"/>
      <c r="R351" s="25"/>
      <c r="S351" s="25"/>
      <c r="T351" s="25"/>
      <c r="U351" s="25"/>
      <c r="V351" s="25"/>
      <c r="W351" s="25"/>
      <c r="X351" s="25"/>
      <c r="Y351" s="25"/>
      <c r="Z351" s="25"/>
      <c r="AA351" s="25"/>
      <c r="AB351" s="25"/>
    </row>
    <row r="352" spans="1:28" ht="12.75" customHeight="1">
      <c r="A352" s="25"/>
      <c r="B352" s="25"/>
      <c r="C352" s="25"/>
      <c r="D352" s="25"/>
      <c r="E352" s="25"/>
      <c r="F352" s="25"/>
      <c r="G352" s="25"/>
      <c r="H352" s="25"/>
      <c r="I352" s="39"/>
      <c r="J352" s="25"/>
      <c r="K352" s="25"/>
      <c r="L352" s="25"/>
      <c r="M352" s="25"/>
      <c r="N352" s="25"/>
      <c r="O352" s="25"/>
      <c r="P352" s="25"/>
      <c r="Q352" s="25"/>
      <c r="R352" s="25"/>
      <c r="S352" s="25"/>
      <c r="T352" s="25"/>
      <c r="U352" s="25"/>
      <c r="V352" s="25"/>
      <c r="W352" s="25"/>
      <c r="X352" s="25"/>
      <c r="Y352" s="25"/>
      <c r="Z352" s="25"/>
      <c r="AA352" s="25"/>
      <c r="AB352" s="25"/>
    </row>
    <row r="353" spans="1:28" ht="12.75" customHeight="1">
      <c r="A353" s="25"/>
      <c r="B353" s="25"/>
      <c r="C353" s="25"/>
      <c r="D353" s="25"/>
      <c r="E353" s="25"/>
      <c r="F353" s="25"/>
      <c r="G353" s="25"/>
      <c r="H353" s="25"/>
      <c r="I353" s="39"/>
      <c r="J353" s="25"/>
      <c r="K353" s="25"/>
      <c r="L353" s="25"/>
      <c r="M353" s="25"/>
      <c r="N353" s="25"/>
      <c r="O353" s="25"/>
      <c r="P353" s="25"/>
      <c r="Q353" s="25"/>
      <c r="R353" s="25"/>
      <c r="S353" s="25"/>
      <c r="T353" s="25"/>
      <c r="U353" s="25"/>
      <c r="V353" s="25"/>
      <c r="W353" s="25"/>
      <c r="X353" s="25"/>
      <c r="Y353" s="25"/>
      <c r="Z353" s="25"/>
      <c r="AA353" s="25"/>
      <c r="AB353" s="25"/>
    </row>
    <row r="354" spans="1:28" ht="12.75" customHeight="1">
      <c r="A354" s="25"/>
      <c r="B354" s="25"/>
      <c r="C354" s="25"/>
      <c r="D354" s="25"/>
      <c r="E354" s="25"/>
      <c r="F354" s="25"/>
      <c r="G354" s="25"/>
      <c r="H354" s="25"/>
      <c r="I354" s="39"/>
      <c r="J354" s="25"/>
      <c r="K354" s="25"/>
      <c r="L354" s="25"/>
      <c r="M354" s="25"/>
      <c r="N354" s="25"/>
      <c r="O354" s="25"/>
      <c r="P354" s="25"/>
      <c r="Q354" s="25"/>
      <c r="R354" s="25"/>
      <c r="S354" s="25"/>
      <c r="T354" s="25"/>
      <c r="U354" s="25"/>
      <c r="V354" s="25"/>
      <c r="W354" s="25"/>
      <c r="X354" s="25"/>
      <c r="Y354" s="25"/>
      <c r="Z354" s="25"/>
      <c r="AA354" s="25"/>
      <c r="AB354" s="25"/>
    </row>
    <row r="355" spans="1:28" ht="12.75" customHeight="1">
      <c r="A355" s="25"/>
      <c r="B355" s="25"/>
      <c r="C355" s="25"/>
      <c r="D355" s="25"/>
      <c r="E355" s="25"/>
      <c r="F355" s="25"/>
      <c r="G355" s="25"/>
      <c r="H355" s="25"/>
      <c r="I355" s="39"/>
      <c r="J355" s="25"/>
      <c r="K355" s="25"/>
      <c r="L355" s="25"/>
      <c r="M355" s="25"/>
      <c r="N355" s="25"/>
      <c r="O355" s="25"/>
      <c r="P355" s="25"/>
      <c r="Q355" s="25"/>
      <c r="R355" s="25"/>
      <c r="S355" s="25"/>
      <c r="T355" s="25"/>
      <c r="U355" s="25"/>
      <c r="V355" s="25"/>
      <c r="W355" s="25"/>
      <c r="X355" s="25"/>
      <c r="Y355" s="25"/>
      <c r="Z355" s="25"/>
      <c r="AA355" s="25"/>
      <c r="AB355" s="25"/>
    </row>
    <row r="356" spans="1:28" ht="12.75" customHeight="1">
      <c r="A356" s="25"/>
      <c r="B356" s="25"/>
      <c r="C356" s="25"/>
      <c r="D356" s="25"/>
      <c r="E356" s="25"/>
      <c r="F356" s="25"/>
      <c r="G356" s="25"/>
      <c r="H356" s="25"/>
      <c r="I356" s="39"/>
      <c r="J356" s="25"/>
      <c r="K356" s="25"/>
      <c r="L356" s="25"/>
      <c r="M356" s="25"/>
      <c r="N356" s="25"/>
      <c r="O356" s="25"/>
      <c r="P356" s="25"/>
      <c r="Q356" s="25"/>
      <c r="R356" s="25"/>
      <c r="S356" s="25"/>
      <c r="T356" s="25"/>
      <c r="U356" s="25"/>
      <c r="V356" s="25"/>
      <c r="W356" s="25"/>
      <c r="X356" s="25"/>
      <c r="Y356" s="25"/>
      <c r="Z356" s="25"/>
      <c r="AA356" s="25"/>
      <c r="AB356" s="25"/>
    </row>
    <row r="357" spans="1:28" ht="12.75" customHeight="1">
      <c r="A357" s="25"/>
      <c r="B357" s="25"/>
      <c r="C357" s="25"/>
      <c r="D357" s="25"/>
      <c r="E357" s="25"/>
      <c r="F357" s="25"/>
      <c r="G357" s="25"/>
      <c r="H357" s="25"/>
      <c r="I357" s="39"/>
      <c r="J357" s="25"/>
      <c r="K357" s="25"/>
      <c r="L357" s="25"/>
      <c r="M357" s="25"/>
      <c r="N357" s="25"/>
      <c r="O357" s="25"/>
      <c r="P357" s="25"/>
      <c r="Q357" s="25"/>
      <c r="R357" s="25"/>
      <c r="S357" s="25"/>
      <c r="T357" s="25"/>
      <c r="U357" s="25"/>
      <c r="V357" s="25"/>
      <c r="W357" s="25"/>
      <c r="X357" s="25"/>
      <c r="Y357" s="25"/>
      <c r="Z357" s="25"/>
      <c r="AA357" s="25"/>
      <c r="AB357" s="25"/>
    </row>
    <row r="358" spans="1:28" ht="12.75" customHeight="1">
      <c r="A358" s="25"/>
      <c r="B358" s="25"/>
      <c r="C358" s="25"/>
      <c r="D358" s="25"/>
      <c r="E358" s="25"/>
      <c r="F358" s="25"/>
      <c r="G358" s="25"/>
      <c r="H358" s="25"/>
      <c r="I358" s="39"/>
      <c r="J358" s="25"/>
      <c r="K358" s="25"/>
      <c r="L358" s="25"/>
      <c r="M358" s="25"/>
      <c r="N358" s="25"/>
      <c r="O358" s="25"/>
      <c r="P358" s="25"/>
      <c r="Q358" s="25"/>
      <c r="R358" s="25"/>
      <c r="S358" s="25"/>
      <c r="T358" s="25"/>
      <c r="U358" s="25"/>
      <c r="V358" s="25"/>
      <c r="W358" s="25"/>
      <c r="X358" s="25"/>
      <c r="Y358" s="25"/>
      <c r="Z358" s="25"/>
      <c r="AA358" s="25"/>
      <c r="AB358" s="25"/>
    </row>
    <row r="359" spans="1:28" ht="12.75" customHeight="1">
      <c r="A359" s="25"/>
      <c r="B359" s="25"/>
      <c r="C359" s="25"/>
      <c r="D359" s="25"/>
      <c r="E359" s="25"/>
      <c r="F359" s="25"/>
      <c r="G359" s="25"/>
      <c r="H359" s="25"/>
      <c r="I359" s="39"/>
      <c r="J359" s="25"/>
      <c r="K359" s="25"/>
      <c r="L359" s="25"/>
      <c r="M359" s="25"/>
      <c r="N359" s="25"/>
      <c r="O359" s="25"/>
      <c r="P359" s="25"/>
      <c r="Q359" s="25"/>
      <c r="R359" s="25"/>
      <c r="S359" s="25"/>
      <c r="T359" s="25"/>
      <c r="U359" s="25"/>
      <c r="V359" s="25"/>
      <c r="W359" s="25"/>
      <c r="X359" s="25"/>
      <c r="Y359" s="25"/>
      <c r="Z359" s="25"/>
      <c r="AA359" s="25"/>
      <c r="AB359" s="25"/>
    </row>
    <row r="360" spans="1:28" ht="12.75" customHeight="1">
      <c r="A360" s="25"/>
      <c r="B360" s="25"/>
      <c r="C360" s="25"/>
      <c r="D360" s="25"/>
      <c r="E360" s="25"/>
      <c r="F360" s="25"/>
      <c r="G360" s="25"/>
      <c r="H360" s="25"/>
      <c r="I360" s="39"/>
      <c r="J360" s="25"/>
      <c r="K360" s="25"/>
      <c r="L360" s="25"/>
      <c r="M360" s="25"/>
      <c r="N360" s="25"/>
      <c r="O360" s="25"/>
      <c r="P360" s="25"/>
      <c r="Q360" s="25"/>
      <c r="R360" s="25"/>
      <c r="S360" s="25"/>
      <c r="T360" s="25"/>
      <c r="U360" s="25"/>
      <c r="V360" s="25"/>
      <c r="W360" s="25"/>
      <c r="X360" s="25"/>
      <c r="Y360" s="25"/>
      <c r="Z360" s="25"/>
      <c r="AA360" s="25"/>
      <c r="AB360" s="25"/>
    </row>
    <row r="361" spans="1:28" ht="12.75" customHeight="1">
      <c r="A361" s="25"/>
      <c r="B361" s="25"/>
      <c r="C361" s="25"/>
      <c r="D361" s="25"/>
      <c r="E361" s="25"/>
      <c r="F361" s="25"/>
      <c r="G361" s="25"/>
      <c r="H361" s="25"/>
      <c r="I361" s="39"/>
      <c r="J361" s="25"/>
      <c r="K361" s="25"/>
      <c r="L361" s="25"/>
      <c r="M361" s="25"/>
      <c r="N361" s="25"/>
      <c r="O361" s="25"/>
      <c r="P361" s="25"/>
      <c r="Q361" s="25"/>
      <c r="R361" s="25"/>
      <c r="S361" s="25"/>
      <c r="T361" s="25"/>
      <c r="U361" s="25"/>
      <c r="V361" s="25"/>
      <c r="W361" s="25"/>
      <c r="X361" s="25"/>
      <c r="Y361" s="25"/>
      <c r="Z361" s="25"/>
      <c r="AA361" s="25"/>
      <c r="AB361" s="25"/>
    </row>
    <row r="362" spans="1:28" ht="12.75" customHeight="1">
      <c r="A362" s="25"/>
      <c r="B362" s="25"/>
      <c r="C362" s="25"/>
      <c r="D362" s="25"/>
      <c r="E362" s="25"/>
      <c r="F362" s="25"/>
      <c r="G362" s="25"/>
      <c r="H362" s="25"/>
      <c r="I362" s="39"/>
      <c r="J362" s="25"/>
      <c r="K362" s="25"/>
      <c r="L362" s="25"/>
      <c r="M362" s="25"/>
      <c r="N362" s="25"/>
      <c r="O362" s="25"/>
      <c r="P362" s="25"/>
      <c r="Q362" s="25"/>
      <c r="R362" s="25"/>
      <c r="S362" s="25"/>
      <c r="T362" s="25"/>
      <c r="U362" s="25"/>
      <c r="V362" s="25"/>
      <c r="W362" s="25"/>
      <c r="X362" s="25"/>
      <c r="Y362" s="25"/>
      <c r="Z362" s="25"/>
      <c r="AA362" s="25"/>
      <c r="AB362" s="25"/>
    </row>
    <row r="363" spans="1:28" ht="12.75" customHeight="1">
      <c r="A363" s="25"/>
      <c r="B363" s="25"/>
      <c r="C363" s="25"/>
      <c r="D363" s="25"/>
      <c r="E363" s="25"/>
      <c r="F363" s="25"/>
      <c r="G363" s="25"/>
      <c r="H363" s="25"/>
      <c r="I363" s="39"/>
      <c r="J363" s="25"/>
      <c r="K363" s="25"/>
      <c r="L363" s="25"/>
      <c r="M363" s="25"/>
      <c r="N363" s="25"/>
      <c r="O363" s="25"/>
      <c r="P363" s="25"/>
      <c r="Q363" s="25"/>
      <c r="R363" s="25"/>
      <c r="S363" s="25"/>
      <c r="T363" s="25"/>
      <c r="U363" s="25"/>
      <c r="V363" s="25"/>
      <c r="W363" s="25"/>
      <c r="X363" s="25"/>
      <c r="Y363" s="25"/>
      <c r="Z363" s="25"/>
      <c r="AA363" s="25"/>
      <c r="AB363" s="25"/>
    </row>
    <row r="364" spans="1:28" ht="12.75" customHeight="1">
      <c r="A364" s="25"/>
      <c r="B364" s="25"/>
      <c r="C364" s="25"/>
      <c r="D364" s="25"/>
      <c r="E364" s="25"/>
      <c r="F364" s="25"/>
      <c r="G364" s="25"/>
      <c r="H364" s="25"/>
      <c r="I364" s="39"/>
      <c r="J364" s="25"/>
      <c r="K364" s="25"/>
      <c r="L364" s="25"/>
      <c r="M364" s="25"/>
      <c r="N364" s="25"/>
      <c r="O364" s="25"/>
      <c r="P364" s="25"/>
      <c r="Q364" s="25"/>
      <c r="R364" s="25"/>
      <c r="S364" s="25"/>
      <c r="T364" s="25"/>
      <c r="U364" s="25"/>
      <c r="V364" s="25"/>
      <c r="W364" s="25"/>
      <c r="X364" s="25"/>
      <c r="Y364" s="25"/>
      <c r="Z364" s="25"/>
      <c r="AA364" s="25"/>
      <c r="AB364" s="25"/>
    </row>
    <row r="365" spans="1:28" ht="12.75" customHeight="1">
      <c r="A365" s="25"/>
      <c r="B365" s="25"/>
      <c r="C365" s="25"/>
      <c r="D365" s="25"/>
      <c r="E365" s="25"/>
      <c r="F365" s="25"/>
      <c r="G365" s="25"/>
      <c r="H365" s="25"/>
      <c r="I365" s="39"/>
      <c r="J365" s="25"/>
      <c r="K365" s="25"/>
      <c r="L365" s="25"/>
      <c r="M365" s="25"/>
      <c r="N365" s="25"/>
      <c r="O365" s="25"/>
      <c r="P365" s="25"/>
      <c r="Q365" s="25"/>
      <c r="R365" s="25"/>
      <c r="S365" s="25"/>
      <c r="T365" s="25"/>
      <c r="U365" s="25"/>
      <c r="V365" s="25"/>
      <c r="W365" s="25"/>
      <c r="X365" s="25"/>
      <c r="Y365" s="25"/>
      <c r="Z365" s="25"/>
      <c r="AA365" s="25"/>
      <c r="AB365" s="25"/>
    </row>
    <row r="366" spans="1:28" ht="12.75" customHeight="1">
      <c r="A366" s="25"/>
      <c r="B366" s="25"/>
      <c r="C366" s="25"/>
      <c r="D366" s="25"/>
      <c r="E366" s="25"/>
      <c r="F366" s="25"/>
      <c r="G366" s="25"/>
      <c r="H366" s="25"/>
      <c r="I366" s="39"/>
      <c r="J366" s="25"/>
      <c r="K366" s="25"/>
      <c r="L366" s="25"/>
      <c r="M366" s="25"/>
      <c r="N366" s="25"/>
      <c r="O366" s="25"/>
      <c r="P366" s="25"/>
      <c r="Q366" s="25"/>
      <c r="R366" s="25"/>
      <c r="S366" s="25"/>
      <c r="T366" s="25"/>
      <c r="U366" s="25"/>
      <c r="V366" s="25"/>
      <c r="W366" s="25"/>
      <c r="X366" s="25"/>
      <c r="Y366" s="25"/>
      <c r="Z366" s="25"/>
      <c r="AA366" s="25"/>
      <c r="AB366" s="25"/>
    </row>
    <row r="367" spans="1:28" ht="12.75" customHeight="1">
      <c r="A367" s="25"/>
      <c r="B367" s="25"/>
      <c r="C367" s="25"/>
      <c r="D367" s="25"/>
      <c r="E367" s="25"/>
      <c r="F367" s="25"/>
      <c r="G367" s="25"/>
      <c r="H367" s="25"/>
      <c r="I367" s="39"/>
      <c r="J367" s="25"/>
      <c r="K367" s="25"/>
      <c r="L367" s="25"/>
      <c r="M367" s="25"/>
      <c r="N367" s="25"/>
      <c r="O367" s="25"/>
      <c r="P367" s="25"/>
      <c r="Q367" s="25"/>
      <c r="R367" s="25"/>
      <c r="S367" s="25"/>
      <c r="T367" s="25"/>
      <c r="U367" s="25"/>
      <c r="V367" s="25"/>
      <c r="W367" s="25"/>
      <c r="X367" s="25"/>
      <c r="Y367" s="25"/>
      <c r="Z367" s="25"/>
      <c r="AA367" s="25"/>
      <c r="AB367" s="25"/>
    </row>
    <row r="368" spans="1:28" ht="12.75" customHeight="1">
      <c r="A368" s="25"/>
      <c r="B368" s="25"/>
      <c r="C368" s="25"/>
      <c r="D368" s="25"/>
      <c r="E368" s="25"/>
      <c r="F368" s="25"/>
      <c r="G368" s="25"/>
      <c r="H368" s="25"/>
      <c r="I368" s="39"/>
      <c r="J368" s="25"/>
      <c r="K368" s="25"/>
      <c r="L368" s="25"/>
      <c r="M368" s="25"/>
      <c r="N368" s="25"/>
      <c r="O368" s="25"/>
      <c r="P368" s="25"/>
      <c r="Q368" s="25"/>
      <c r="R368" s="25"/>
      <c r="S368" s="25"/>
      <c r="T368" s="25"/>
      <c r="U368" s="25"/>
      <c r="V368" s="25"/>
      <c r="W368" s="25"/>
      <c r="X368" s="25"/>
      <c r="Y368" s="25"/>
      <c r="Z368" s="25"/>
      <c r="AA368" s="25"/>
      <c r="AB368" s="25"/>
    </row>
    <row r="369" spans="1:28" ht="12.75" customHeight="1">
      <c r="A369" s="25"/>
      <c r="B369" s="25"/>
      <c r="C369" s="25"/>
      <c r="D369" s="25"/>
      <c r="E369" s="25"/>
      <c r="F369" s="25"/>
      <c r="G369" s="25"/>
      <c r="H369" s="25"/>
      <c r="I369" s="39"/>
      <c r="J369" s="25"/>
      <c r="K369" s="25"/>
      <c r="L369" s="25"/>
      <c r="M369" s="25"/>
      <c r="N369" s="25"/>
      <c r="O369" s="25"/>
      <c r="P369" s="25"/>
      <c r="Q369" s="25"/>
      <c r="R369" s="25"/>
      <c r="S369" s="25"/>
      <c r="T369" s="25"/>
      <c r="U369" s="25"/>
      <c r="V369" s="25"/>
      <c r="W369" s="25"/>
      <c r="X369" s="25"/>
      <c r="Y369" s="25"/>
      <c r="Z369" s="25"/>
      <c r="AA369" s="25"/>
      <c r="AB369" s="25"/>
    </row>
    <row r="370" spans="1:28" ht="12.75" customHeight="1">
      <c r="A370" s="25"/>
      <c r="B370" s="25"/>
      <c r="C370" s="25"/>
      <c r="D370" s="25"/>
      <c r="E370" s="25"/>
      <c r="F370" s="25"/>
      <c r="G370" s="25"/>
      <c r="H370" s="25"/>
      <c r="I370" s="39"/>
      <c r="J370" s="25"/>
      <c r="K370" s="25"/>
      <c r="L370" s="25"/>
      <c r="M370" s="25"/>
      <c r="N370" s="25"/>
      <c r="O370" s="25"/>
      <c r="P370" s="25"/>
      <c r="Q370" s="25"/>
      <c r="R370" s="25"/>
      <c r="S370" s="25"/>
      <c r="T370" s="25"/>
      <c r="U370" s="25"/>
      <c r="V370" s="25"/>
      <c r="W370" s="25"/>
      <c r="X370" s="25"/>
      <c r="Y370" s="25"/>
      <c r="Z370" s="25"/>
      <c r="AA370" s="25"/>
      <c r="AB370" s="25"/>
    </row>
    <row r="371" spans="1:28" ht="12.75" customHeight="1">
      <c r="A371" s="25"/>
      <c r="B371" s="25"/>
      <c r="C371" s="25"/>
      <c r="D371" s="25"/>
      <c r="E371" s="25"/>
      <c r="F371" s="25"/>
      <c r="G371" s="25"/>
      <c r="H371" s="25"/>
      <c r="I371" s="39"/>
      <c r="J371" s="25"/>
      <c r="K371" s="25"/>
      <c r="L371" s="25"/>
      <c r="M371" s="25"/>
      <c r="N371" s="25"/>
      <c r="O371" s="25"/>
      <c r="P371" s="25"/>
      <c r="Q371" s="25"/>
      <c r="R371" s="25"/>
      <c r="S371" s="25"/>
      <c r="T371" s="25"/>
      <c r="U371" s="25"/>
      <c r="V371" s="25"/>
      <c r="W371" s="25"/>
      <c r="X371" s="25"/>
      <c r="Y371" s="25"/>
      <c r="Z371" s="25"/>
      <c r="AA371" s="25"/>
      <c r="AB371" s="25"/>
    </row>
    <row r="372" spans="1:28" ht="12.75" customHeight="1">
      <c r="A372" s="25"/>
      <c r="B372" s="25"/>
      <c r="C372" s="25"/>
      <c r="D372" s="25"/>
      <c r="E372" s="25"/>
      <c r="F372" s="25"/>
      <c r="G372" s="25"/>
      <c r="H372" s="25"/>
      <c r="I372" s="39"/>
      <c r="J372" s="25"/>
      <c r="K372" s="25"/>
      <c r="L372" s="25"/>
      <c r="M372" s="25"/>
      <c r="N372" s="25"/>
      <c r="O372" s="25"/>
      <c r="P372" s="25"/>
      <c r="Q372" s="25"/>
      <c r="R372" s="25"/>
      <c r="S372" s="25"/>
      <c r="T372" s="25"/>
      <c r="U372" s="25"/>
      <c r="V372" s="25"/>
      <c r="W372" s="25"/>
      <c r="X372" s="25"/>
      <c r="Y372" s="25"/>
      <c r="Z372" s="25"/>
      <c r="AA372" s="25"/>
      <c r="AB372" s="25"/>
    </row>
    <row r="373" spans="1:28" ht="12.75" customHeight="1">
      <c r="A373" s="25"/>
      <c r="B373" s="25"/>
      <c r="C373" s="25"/>
      <c r="D373" s="25"/>
      <c r="E373" s="25"/>
      <c r="F373" s="25"/>
      <c r="G373" s="25"/>
      <c r="H373" s="25"/>
      <c r="I373" s="39"/>
      <c r="J373" s="25"/>
      <c r="K373" s="25"/>
      <c r="L373" s="25"/>
      <c r="M373" s="25"/>
      <c r="N373" s="25"/>
      <c r="O373" s="25"/>
      <c r="P373" s="25"/>
      <c r="Q373" s="25"/>
      <c r="R373" s="25"/>
      <c r="S373" s="25"/>
      <c r="T373" s="25"/>
      <c r="U373" s="25"/>
      <c r="V373" s="25"/>
      <c r="W373" s="25"/>
      <c r="X373" s="25"/>
      <c r="Y373" s="25"/>
      <c r="Z373" s="25"/>
      <c r="AA373" s="25"/>
      <c r="AB373" s="25"/>
    </row>
    <row r="374" spans="1:28" ht="12.75" customHeight="1">
      <c r="A374" s="25"/>
      <c r="B374" s="25"/>
      <c r="C374" s="25"/>
      <c r="D374" s="25"/>
      <c r="E374" s="25"/>
      <c r="F374" s="25"/>
      <c r="G374" s="25"/>
      <c r="H374" s="25"/>
      <c r="I374" s="39"/>
      <c r="J374" s="25"/>
      <c r="K374" s="25"/>
      <c r="L374" s="25"/>
      <c r="M374" s="25"/>
      <c r="N374" s="25"/>
      <c r="O374" s="25"/>
      <c r="P374" s="25"/>
      <c r="Q374" s="25"/>
      <c r="R374" s="25"/>
      <c r="S374" s="25"/>
      <c r="T374" s="25"/>
      <c r="U374" s="25"/>
      <c r="V374" s="25"/>
      <c r="W374" s="25"/>
      <c r="X374" s="25"/>
      <c r="Y374" s="25"/>
      <c r="Z374" s="25"/>
      <c r="AA374" s="25"/>
      <c r="AB374" s="25"/>
    </row>
    <row r="375" spans="1:28" ht="12.75" customHeight="1">
      <c r="A375" s="25"/>
      <c r="B375" s="25"/>
      <c r="C375" s="25"/>
      <c r="D375" s="25"/>
      <c r="E375" s="25"/>
      <c r="F375" s="25"/>
      <c r="G375" s="25"/>
      <c r="H375" s="25"/>
      <c r="I375" s="39"/>
      <c r="J375" s="25"/>
      <c r="K375" s="25"/>
      <c r="L375" s="25"/>
      <c r="M375" s="25"/>
      <c r="N375" s="25"/>
      <c r="O375" s="25"/>
      <c r="P375" s="25"/>
      <c r="Q375" s="25"/>
      <c r="R375" s="25"/>
      <c r="S375" s="25"/>
      <c r="T375" s="25"/>
      <c r="U375" s="25"/>
      <c r="V375" s="25"/>
      <c r="W375" s="25"/>
      <c r="X375" s="25"/>
      <c r="Y375" s="25"/>
      <c r="Z375" s="25"/>
      <c r="AA375" s="25"/>
      <c r="AB375" s="25"/>
    </row>
    <row r="376" spans="1:28" ht="12.75" customHeight="1">
      <c r="A376" s="25"/>
      <c r="B376" s="25"/>
      <c r="C376" s="25"/>
      <c r="D376" s="25"/>
      <c r="E376" s="25"/>
      <c r="F376" s="25"/>
      <c r="G376" s="25"/>
      <c r="H376" s="25"/>
      <c r="I376" s="39"/>
      <c r="J376" s="25"/>
      <c r="K376" s="25"/>
      <c r="L376" s="25"/>
      <c r="M376" s="25"/>
      <c r="N376" s="25"/>
      <c r="O376" s="25"/>
      <c r="P376" s="25"/>
      <c r="Q376" s="25"/>
      <c r="R376" s="25"/>
      <c r="S376" s="25"/>
      <c r="T376" s="25"/>
      <c r="U376" s="25"/>
      <c r="V376" s="25"/>
      <c r="W376" s="25"/>
      <c r="X376" s="25"/>
      <c r="Y376" s="25"/>
      <c r="Z376" s="25"/>
      <c r="AA376" s="25"/>
      <c r="AB376" s="25"/>
    </row>
    <row r="377" spans="1:28" ht="12.75" customHeight="1">
      <c r="A377" s="25"/>
      <c r="B377" s="25"/>
      <c r="C377" s="25"/>
      <c r="D377" s="25"/>
      <c r="E377" s="25"/>
      <c r="F377" s="25"/>
      <c r="G377" s="25"/>
      <c r="H377" s="25"/>
      <c r="I377" s="39"/>
      <c r="J377" s="25"/>
      <c r="K377" s="25"/>
      <c r="L377" s="25"/>
      <c r="M377" s="25"/>
      <c r="N377" s="25"/>
      <c r="O377" s="25"/>
      <c r="P377" s="25"/>
      <c r="Q377" s="25"/>
      <c r="R377" s="25"/>
      <c r="S377" s="25"/>
      <c r="T377" s="25"/>
      <c r="U377" s="25"/>
      <c r="V377" s="25"/>
      <c r="W377" s="25"/>
      <c r="X377" s="25"/>
      <c r="Y377" s="25"/>
      <c r="Z377" s="25"/>
      <c r="AA377" s="25"/>
      <c r="AB377" s="25"/>
    </row>
    <row r="378" spans="1:28" ht="12.75" customHeight="1">
      <c r="A378" s="25"/>
      <c r="B378" s="25"/>
      <c r="C378" s="25"/>
      <c r="D378" s="25"/>
      <c r="E378" s="25"/>
      <c r="F378" s="25"/>
      <c r="G378" s="25"/>
      <c r="H378" s="25"/>
      <c r="I378" s="39"/>
      <c r="J378" s="25"/>
      <c r="K378" s="25"/>
      <c r="L378" s="25"/>
      <c r="M378" s="25"/>
      <c r="N378" s="25"/>
      <c r="O378" s="25"/>
      <c r="P378" s="25"/>
      <c r="Q378" s="25"/>
      <c r="R378" s="25"/>
      <c r="S378" s="25"/>
      <c r="T378" s="25"/>
      <c r="U378" s="25"/>
      <c r="V378" s="25"/>
      <c r="W378" s="25"/>
      <c r="X378" s="25"/>
      <c r="Y378" s="25"/>
      <c r="Z378" s="25"/>
      <c r="AA378" s="25"/>
      <c r="AB378" s="25"/>
    </row>
    <row r="379" spans="1:28" ht="12.75" customHeight="1">
      <c r="A379" s="25"/>
      <c r="B379" s="25"/>
      <c r="C379" s="25"/>
      <c r="D379" s="25"/>
      <c r="E379" s="25"/>
      <c r="F379" s="25"/>
      <c r="G379" s="25"/>
      <c r="H379" s="25"/>
      <c r="I379" s="39"/>
      <c r="J379" s="25"/>
      <c r="K379" s="25"/>
      <c r="L379" s="25"/>
      <c r="M379" s="25"/>
      <c r="N379" s="25"/>
      <c r="O379" s="25"/>
      <c r="P379" s="25"/>
      <c r="Q379" s="25"/>
      <c r="R379" s="25"/>
      <c r="S379" s="25"/>
      <c r="T379" s="25"/>
      <c r="U379" s="25"/>
      <c r="V379" s="25"/>
      <c r="W379" s="25"/>
      <c r="X379" s="25"/>
      <c r="Y379" s="25"/>
      <c r="Z379" s="25"/>
      <c r="AA379" s="25"/>
      <c r="AB379" s="25"/>
    </row>
    <row r="380" spans="1:28" ht="12.75" customHeight="1">
      <c r="A380" s="25"/>
      <c r="B380" s="25"/>
      <c r="C380" s="25"/>
      <c r="D380" s="25"/>
      <c r="E380" s="25"/>
      <c r="F380" s="25"/>
      <c r="G380" s="25"/>
      <c r="H380" s="25"/>
      <c r="I380" s="39"/>
      <c r="J380" s="25"/>
      <c r="K380" s="25"/>
      <c r="L380" s="25"/>
      <c r="M380" s="25"/>
      <c r="N380" s="25"/>
      <c r="O380" s="25"/>
      <c r="P380" s="25"/>
      <c r="Q380" s="25"/>
      <c r="R380" s="25"/>
      <c r="S380" s="25"/>
      <c r="T380" s="25"/>
      <c r="U380" s="25"/>
      <c r="V380" s="25"/>
      <c r="W380" s="25"/>
      <c r="X380" s="25"/>
      <c r="Y380" s="25"/>
      <c r="Z380" s="25"/>
      <c r="AA380" s="25"/>
      <c r="AB380" s="25"/>
    </row>
    <row r="381" spans="1:28" ht="12.75" customHeight="1">
      <c r="A381" s="25"/>
      <c r="B381" s="25"/>
      <c r="C381" s="25"/>
      <c r="D381" s="25"/>
      <c r="E381" s="25"/>
      <c r="F381" s="25"/>
      <c r="G381" s="25"/>
      <c r="H381" s="25"/>
      <c r="I381" s="39"/>
      <c r="J381" s="25"/>
      <c r="K381" s="25"/>
      <c r="L381" s="25"/>
      <c r="M381" s="25"/>
      <c r="N381" s="25"/>
      <c r="O381" s="25"/>
      <c r="P381" s="25"/>
      <c r="Q381" s="25"/>
      <c r="R381" s="25"/>
      <c r="S381" s="25"/>
      <c r="T381" s="25"/>
      <c r="U381" s="25"/>
      <c r="V381" s="25"/>
      <c r="W381" s="25"/>
      <c r="X381" s="25"/>
      <c r="Y381" s="25"/>
      <c r="Z381" s="25"/>
      <c r="AA381" s="25"/>
      <c r="AB381" s="25"/>
    </row>
    <row r="382" spans="1:28" ht="12.75" customHeight="1">
      <c r="A382" s="25"/>
      <c r="B382" s="25"/>
      <c r="C382" s="25"/>
      <c r="D382" s="25"/>
      <c r="E382" s="25"/>
      <c r="F382" s="25"/>
      <c r="G382" s="25"/>
      <c r="H382" s="25"/>
      <c r="I382" s="39"/>
      <c r="J382" s="25"/>
      <c r="K382" s="25"/>
      <c r="L382" s="25"/>
      <c r="M382" s="25"/>
      <c r="N382" s="25"/>
      <c r="O382" s="25"/>
      <c r="P382" s="25"/>
      <c r="Q382" s="25"/>
      <c r="R382" s="25"/>
      <c r="S382" s="25"/>
      <c r="T382" s="25"/>
      <c r="U382" s="25"/>
      <c r="V382" s="25"/>
      <c r="W382" s="25"/>
      <c r="X382" s="25"/>
      <c r="Y382" s="25"/>
      <c r="Z382" s="25"/>
      <c r="AA382" s="25"/>
      <c r="AB382" s="25"/>
    </row>
    <row r="383" spans="1:28" ht="12.75" customHeight="1">
      <c r="A383" s="25"/>
      <c r="B383" s="25"/>
      <c r="C383" s="25"/>
      <c r="D383" s="25"/>
      <c r="E383" s="25"/>
      <c r="F383" s="25"/>
      <c r="G383" s="25"/>
      <c r="H383" s="25"/>
      <c r="I383" s="39"/>
      <c r="J383" s="25"/>
      <c r="K383" s="25"/>
      <c r="L383" s="25"/>
      <c r="M383" s="25"/>
      <c r="N383" s="25"/>
      <c r="O383" s="25"/>
      <c r="P383" s="25"/>
      <c r="Q383" s="25"/>
      <c r="R383" s="25"/>
      <c r="S383" s="25"/>
      <c r="T383" s="25"/>
      <c r="U383" s="25"/>
      <c r="V383" s="25"/>
      <c r="W383" s="25"/>
      <c r="X383" s="25"/>
      <c r="Y383" s="25"/>
      <c r="Z383" s="25"/>
      <c r="AA383" s="25"/>
      <c r="AB383" s="25"/>
    </row>
    <row r="384" spans="1:28" ht="12.75" customHeight="1">
      <c r="A384" s="25"/>
      <c r="B384" s="25"/>
      <c r="C384" s="25"/>
      <c r="D384" s="25"/>
      <c r="E384" s="25"/>
      <c r="F384" s="25"/>
      <c r="G384" s="25"/>
      <c r="H384" s="25"/>
      <c r="I384" s="39"/>
      <c r="J384" s="25"/>
      <c r="K384" s="25"/>
      <c r="L384" s="25"/>
      <c r="M384" s="25"/>
      <c r="N384" s="25"/>
      <c r="O384" s="25"/>
      <c r="P384" s="25"/>
      <c r="Q384" s="25"/>
      <c r="R384" s="25"/>
      <c r="S384" s="25"/>
      <c r="T384" s="25"/>
      <c r="U384" s="25"/>
      <c r="V384" s="25"/>
      <c r="W384" s="25"/>
      <c r="X384" s="25"/>
      <c r="Y384" s="25"/>
      <c r="Z384" s="25"/>
      <c r="AA384" s="25"/>
      <c r="AB384" s="25"/>
    </row>
    <row r="385" spans="1:28" ht="12.75" customHeight="1">
      <c r="A385" s="25"/>
      <c r="B385" s="25"/>
      <c r="C385" s="25"/>
      <c r="D385" s="25"/>
      <c r="E385" s="25"/>
      <c r="F385" s="25"/>
      <c r="G385" s="25"/>
      <c r="H385" s="25"/>
      <c r="I385" s="39"/>
      <c r="J385" s="25"/>
      <c r="K385" s="25"/>
      <c r="L385" s="25"/>
      <c r="M385" s="25"/>
      <c r="N385" s="25"/>
      <c r="O385" s="25"/>
      <c r="P385" s="25"/>
      <c r="Q385" s="25"/>
      <c r="R385" s="25"/>
      <c r="S385" s="25"/>
      <c r="T385" s="25"/>
      <c r="U385" s="25"/>
      <c r="V385" s="25"/>
      <c r="W385" s="25"/>
      <c r="X385" s="25"/>
      <c r="Y385" s="25"/>
      <c r="Z385" s="25"/>
      <c r="AA385" s="25"/>
      <c r="AB385" s="25"/>
    </row>
    <row r="386" spans="1:28" ht="12.75" customHeight="1">
      <c r="A386" s="25"/>
      <c r="B386" s="25"/>
      <c r="C386" s="25"/>
      <c r="D386" s="25"/>
      <c r="E386" s="25"/>
      <c r="F386" s="25"/>
      <c r="G386" s="25"/>
      <c r="H386" s="25"/>
      <c r="I386" s="39"/>
      <c r="J386" s="25"/>
      <c r="K386" s="25"/>
      <c r="L386" s="25"/>
      <c r="M386" s="25"/>
      <c r="N386" s="25"/>
      <c r="O386" s="25"/>
      <c r="P386" s="25"/>
      <c r="Q386" s="25"/>
      <c r="R386" s="25"/>
      <c r="S386" s="25"/>
      <c r="T386" s="25"/>
      <c r="U386" s="25"/>
      <c r="V386" s="25"/>
      <c r="W386" s="25"/>
      <c r="X386" s="25"/>
      <c r="Y386" s="25"/>
      <c r="Z386" s="25"/>
      <c r="AA386" s="25"/>
      <c r="AB386" s="25"/>
    </row>
    <row r="387" spans="1:28" ht="12.75" customHeight="1">
      <c r="A387" s="25"/>
      <c r="B387" s="25"/>
      <c r="C387" s="25"/>
      <c r="D387" s="25"/>
      <c r="E387" s="25"/>
      <c r="F387" s="25"/>
      <c r="G387" s="25"/>
      <c r="H387" s="25"/>
      <c r="I387" s="39"/>
      <c r="J387" s="25"/>
      <c r="K387" s="25"/>
      <c r="L387" s="25"/>
      <c r="M387" s="25"/>
      <c r="N387" s="25"/>
      <c r="O387" s="25"/>
      <c r="P387" s="25"/>
      <c r="Q387" s="25"/>
      <c r="R387" s="25"/>
      <c r="S387" s="25"/>
      <c r="T387" s="25"/>
      <c r="U387" s="25"/>
      <c r="V387" s="25"/>
      <c r="W387" s="25"/>
      <c r="X387" s="25"/>
      <c r="Y387" s="25"/>
      <c r="Z387" s="25"/>
      <c r="AA387" s="25"/>
      <c r="AB387" s="25"/>
    </row>
    <row r="388" spans="1:28" ht="12.75" customHeight="1">
      <c r="A388" s="25"/>
      <c r="B388" s="25"/>
      <c r="C388" s="25"/>
      <c r="D388" s="25"/>
      <c r="E388" s="25"/>
      <c r="F388" s="25"/>
      <c r="G388" s="25"/>
      <c r="H388" s="25"/>
      <c r="I388" s="39"/>
      <c r="J388" s="25"/>
      <c r="K388" s="25"/>
      <c r="L388" s="25"/>
      <c r="M388" s="25"/>
      <c r="N388" s="25"/>
      <c r="O388" s="25"/>
      <c r="P388" s="25"/>
      <c r="Q388" s="25"/>
      <c r="R388" s="25"/>
      <c r="S388" s="25"/>
      <c r="T388" s="25"/>
      <c r="U388" s="25"/>
      <c r="V388" s="25"/>
      <c r="W388" s="25"/>
      <c r="X388" s="25"/>
      <c r="Y388" s="25"/>
      <c r="Z388" s="25"/>
      <c r="AA388" s="25"/>
      <c r="AB388" s="25"/>
    </row>
    <row r="389" spans="1:28" ht="12.75" customHeight="1">
      <c r="A389" s="25"/>
      <c r="B389" s="25"/>
      <c r="C389" s="25"/>
      <c r="D389" s="25"/>
      <c r="E389" s="25"/>
      <c r="F389" s="25"/>
      <c r="G389" s="25"/>
      <c r="H389" s="25"/>
      <c r="I389" s="39"/>
      <c r="J389" s="25"/>
      <c r="K389" s="25"/>
      <c r="L389" s="25"/>
      <c r="M389" s="25"/>
      <c r="N389" s="25"/>
      <c r="O389" s="25"/>
      <c r="P389" s="25"/>
      <c r="Q389" s="25"/>
      <c r="R389" s="25"/>
      <c r="S389" s="25"/>
      <c r="T389" s="25"/>
      <c r="U389" s="25"/>
      <c r="V389" s="25"/>
      <c r="W389" s="25"/>
      <c r="X389" s="25"/>
      <c r="Y389" s="25"/>
      <c r="Z389" s="25"/>
      <c r="AA389" s="25"/>
      <c r="AB389" s="25"/>
    </row>
    <row r="390" spans="1:28" ht="12.75" customHeight="1">
      <c r="A390" s="25"/>
      <c r="B390" s="25"/>
      <c r="C390" s="25"/>
      <c r="D390" s="25"/>
      <c r="E390" s="25"/>
      <c r="F390" s="25"/>
      <c r="G390" s="25"/>
      <c r="H390" s="25"/>
      <c r="I390" s="39"/>
      <c r="J390" s="25"/>
      <c r="K390" s="25"/>
      <c r="L390" s="25"/>
      <c r="M390" s="25"/>
      <c r="N390" s="25"/>
      <c r="O390" s="25"/>
      <c r="P390" s="25"/>
      <c r="Q390" s="25"/>
      <c r="R390" s="25"/>
      <c r="S390" s="25"/>
      <c r="T390" s="25"/>
      <c r="U390" s="25"/>
      <c r="V390" s="25"/>
      <c r="W390" s="25"/>
      <c r="X390" s="25"/>
      <c r="Y390" s="25"/>
      <c r="Z390" s="25"/>
      <c r="AA390" s="25"/>
      <c r="AB390" s="25"/>
    </row>
    <row r="391" spans="1:28" ht="12.75" customHeight="1">
      <c r="A391" s="25"/>
      <c r="B391" s="25"/>
      <c r="C391" s="25"/>
      <c r="D391" s="25"/>
      <c r="E391" s="25"/>
      <c r="F391" s="25"/>
      <c r="G391" s="25"/>
      <c r="H391" s="25"/>
      <c r="I391" s="39"/>
      <c r="J391" s="25"/>
      <c r="K391" s="25"/>
      <c r="L391" s="25"/>
      <c r="M391" s="25"/>
      <c r="N391" s="25"/>
      <c r="O391" s="25"/>
      <c r="P391" s="25"/>
      <c r="Q391" s="25"/>
      <c r="R391" s="25"/>
      <c r="S391" s="25"/>
      <c r="T391" s="25"/>
      <c r="U391" s="25"/>
      <c r="V391" s="25"/>
      <c r="W391" s="25"/>
      <c r="X391" s="25"/>
      <c r="Y391" s="25"/>
      <c r="Z391" s="25"/>
      <c r="AA391" s="25"/>
      <c r="AB391" s="25"/>
    </row>
    <row r="392" spans="1:28" ht="12.75" customHeight="1">
      <c r="A392" s="25"/>
      <c r="B392" s="25"/>
      <c r="C392" s="25"/>
      <c r="D392" s="25"/>
      <c r="E392" s="25"/>
      <c r="F392" s="25"/>
      <c r="G392" s="25"/>
      <c r="H392" s="25"/>
      <c r="I392" s="39"/>
      <c r="J392" s="25"/>
      <c r="K392" s="25"/>
      <c r="L392" s="25"/>
      <c r="M392" s="25"/>
      <c r="N392" s="25"/>
      <c r="O392" s="25"/>
      <c r="P392" s="25"/>
      <c r="Q392" s="25"/>
      <c r="R392" s="25"/>
      <c r="S392" s="25"/>
      <c r="T392" s="25"/>
      <c r="U392" s="25"/>
      <c r="V392" s="25"/>
      <c r="W392" s="25"/>
      <c r="X392" s="25"/>
      <c r="Y392" s="25"/>
      <c r="Z392" s="25"/>
      <c r="AA392" s="25"/>
      <c r="AB392" s="25"/>
    </row>
    <row r="393" spans="1:28" ht="12.75" customHeight="1">
      <c r="A393" s="25"/>
      <c r="B393" s="25"/>
      <c r="C393" s="25"/>
      <c r="D393" s="25"/>
      <c r="E393" s="25"/>
      <c r="F393" s="25"/>
      <c r="G393" s="25"/>
      <c r="H393" s="25"/>
      <c r="I393" s="39"/>
      <c r="J393" s="25"/>
      <c r="K393" s="25"/>
      <c r="L393" s="25"/>
      <c r="M393" s="25"/>
      <c r="N393" s="25"/>
      <c r="O393" s="25"/>
      <c r="P393" s="25"/>
      <c r="Q393" s="25"/>
      <c r="R393" s="25"/>
      <c r="S393" s="25"/>
      <c r="T393" s="25"/>
      <c r="U393" s="25"/>
      <c r="V393" s="25"/>
      <c r="W393" s="25"/>
      <c r="X393" s="25"/>
      <c r="Y393" s="25"/>
      <c r="Z393" s="25"/>
      <c r="AA393" s="25"/>
      <c r="AB393" s="25"/>
    </row>
    <row r="394" spans="1:28" ht="12.75" customHeight="1">
      <c r="A394" s="25"/>
      <c r="B394" s="25"/>
      <c r="C394" s="25"/>
      <c r="D394" s="25"/>
      <c r="E394" s="25"/>
      <c r="F394" s="25"/>
      <c r="G394" s="25"/>
      <c r="H394" s="25"/>
      <c r="I394" s="39"/>
      <c r="J394" s="25"/>
      <c r="K394" s="25"/>
      <c r="L394" s="25"/>
      <c r="M394" s="25"/>
      <c r="N394" s="25"/>
      <c r="O394" s="25"/>
      <c r="P394" s="25"/>
      <c r="Q394" s="25"/>
      <c r="R394" s="25"/>
      <c r="S394" s="25"/>
      <c r="T394" s="25"/>
      <c r="U394" s="25"/>
      <c r="V394" s="25"/>
      <c r="W394" s="25"/>
      <c r="X394" s="25"/>
      <c r="Y394" s="25"/>
      <c r="Z394" s="25"/>
      <c r="AA394" s="25"/>
      <c r="AB394" s="25"/>
    </row>
    <row r="395" spans="1:28" ht="12.75" customHeight="1">
      <c r="A395" s="25"/>
      <c r="B395" s="25"/>
      <c r="C395" s="25"/>
      <c r="D395" s="25"/>
      <c r="E395" s="25"/>
      <c r="F395" s="25"/>
      <c r="G395" s="25"/>
      <c r="H395" s="25"/>
      <c r="I395" s="39"/>
      <c r="J395" s="25"/>
      <c r="K395" s="25"/>
      <c r="L395" s="25"/>
      <c r="M395" s="25"/>
      <c r="N395" s="25"/>
      <c r="O395" s="25"/>
      <c r="P395" s="25"/>
      <c r="Q395" s="25"/>
      <c r="R395" s="25"/>
      <c r="S395" s="25"/>
      <c r="T395" s="25"/>
      <c r="U395" s="25"/>
      <c r="V395" s="25"/>
      <c r="W395" s="25"/>
      <c r="X395" s="25"/>
      <c r="Y395" s="25"/>
      <c r="Z395" s="25"/>
      <c r="AA395" s="25"/>
      <c r="AB395" s="25"/>
    </row>
    <row r="396" spans="1:28" ht="12.75" customHeight="1">
      <c r="A396" s="25"/>
      <c r="B396" s="25"/>
      <c r="C396" s="25"/>
      <c r="D396" s="25"/>
      <c r="E396" s="25"/>
      <c r="F396" s="25"/>
      <c r="G396" s="25"/>
      <c r="H396" s="25"/>
      <c r="I396" s="39"/>
      <c r="J396" s="25"/>
      <c r="K396" s="25"/>
      <c r="L396" s="25"/>
      <c r="M396" s="25"/>
      <c r="N396" s="25"/>
      <c r="O396" s="25"/>
      <c r="P396" s="25"/>
      <c r="Q396" s="25"/>
      <c r="R396" s="25"/>
      <c r="S396" s="25"/>
      <c r="T396" s="25"/>
      <c r="U396" s="25"/>
      <c r="V396" s="25"/>
      <c r="W396" s="25"/>
      <c r="X396" s="25"/>
      <c r="Y396" s="25"/>
      <c r="Z396" s="25"/>
      <c r="AA396" s="25"/>
      <c r="AB396" s="25"/>
    </row>
    <row r="397" spans="1:28" ht="12.75" customHeight="1">
      <c r="A397" s="25"/>
      <c r="B397" s="25"/>
      <c r="C397" s="25"/>
      <c r="D397" s="25"/>
      <c r="E397" s="25"/>
      <c r="F397" s="25"/>
      <c r="G397" s="25"/>
      <c r="H397" s="25"/>
      <c r="I397" s="39"/>
      <c r="J397" s="25"/>
      <c r="K397" s="25"/>
      <c r="L397" s="25"/>
      <c r="M397" s="25"/>
      <c r="N397" s="25"/>
      <c r="O397" s="25"/>
      <c r="P397" s="25"/>
      <c r="Q397" s="25"/>
      <c r="R397" s="25"/>
      <c r="S397" s="25"/>
      <c r="T397" s="25"/>
      <c r="U397" s="25"/>
      <c r="V397" s="25"/>
      <c r="W397" s="25"/>
      <c r="X397" s="25"/>
      <c r="Y397" s="25"/>
      <c r="Z397" s="25"/>
      <c r="AA397" s="25"/>
      <c r="AB397" s="25"/>
    </row>
    <row r="398" spans="1:28" ht="12.75" customHeight="1">
      <c r="A398" s="25"/>
      <c r="B398" s="25"/>
      <c r="C398" s="25"/>
      <c r="D398" s="25"/>
      <c r="E398" s="25"/>
      <c r="F398" s="25"/>
      <c r="G398" s="25"/>
      <c r="H398" s="25"/>
      <c r="I398" s="39"/>
      <c r="J398" s="25"/>
      <c r="K398" s="25"/>
      <c r="L398" s="25"/>
      <c r="M398" s="25"/>
      <c r="N398" s="25"/>
      <c r="O398" s="25"/>
      <c r="P398" s="25"/>
      <c r="Q398" s="25"/>
      <c r="R398" s="25"/>
      <c r="S398" s="25"/>
      <c r="T398" s="25"/>
      <c r="U398" s="25"/>
      <c r="V398" s="25"/>
      <c r="W398" s="25"/>
      <c r="X398" s="25"/>
      <c r="Y398" s="25"/>
      <c r="Z398" s="25"/>
      <c r="AA398" s="25"/>
      <c r="AB398" s="25"/>
    </row>
    <row r="399" spans="1:28" ht="12.75" customHeight="1">
      <c r="A399" s="25"/>
      <c r="B399" s="25"/>
      <c r="C399" s="25"/>
      <c r="D399" s="25"/>
      <c r="E399" s="25"/>
      <c r="F399" s="25"/>
      <c r="G399" s="25"/>
      <c r="H399" s="25"/>
      <c r="I399" s="39"/>
      <c r="J399" s="25"/>
      <c r="K399" s="25"/>
      <c r="L399" s="25"/>
      <c r="M399" s="25"/>
      <c r="N399" s="25"/>
      <c r="O399" s="25"/>
      <c r="P399" s="25"/>
      <c r="Q399" s="25"/>
      <c r="R399" s="25"/>
      <c r="S399" s="25"/>
      <c r="T399" s="25"/>
      <c r="U399" s="25"/>
      <c r="V399" s="25"/>
      <c r="W399" s="25"/>
      <c r="X399" s="25"/>
      <c r="Y399" s="25"/>
      <c r="Z399" s="25"/>
      <c r="AA399" s="25"/>
      <c r="AB399" s="25"/>
    </row>
    <row r="400" spans="1:28" ht="12.75" customHeight="1">
      <c r="A400" s="25"/>
      <c r="B400" s="25"/>
      <c r="C400" s="25"/>
      <c r="D400" s="25"/>
      <c r="E400" s="25"/>
      <c r="F400" s="25"/>
      <c r="G400" s="25"/>
      <c r="H400" s="25"/>
      <c r="I400" s="39"/>
      <c r="J400" s="25"/>
      <c r="K400" s="25"/>
      <c r="L400" s="25"/>
      <c r="M400" s="25"/>
      <c r="N400" s="25"/>
      <c r="O400" s="25"/>
      <c r="P400" s="25"/>
      <c r="Q400" s="25"/>
      <c r="R400" s="25"/>
      <c r="S400" s="25"/>
      <c r="T400" s="25"/>
      <c r="U400" s="25"/>
      <c r="V400" s="25"/>
      <c r="W400" s="25"/>
      <c r="X400" s="25"/>
      <c r="Y400" s="25"/>
      <c r="Z400" s="25"/>
      <c r="AA400" s="25"/>
      <c r="AB400" s="25"/>
    </row>
    <row r="401" spans="1:28" ht="12.75" customHeight="1">
      <c r="A401" s="25"/>
      <c r="B401" s="25"/>
      <c r="C401" s="25"/>
      <c r="D401" s="25"/>
      <c r="E401" s="25"/>
      <c r="F401" s="25"/>
      <c r="G401" s="25"/>
      <c r="H401" s="25"/>
      <c r="I401" s="39"/>
      <c r="J401" s="25"/>
      <c r="K401" s="25"/>
      <c r="L401" s="25"/>
      <c r="M401" s="25"/>
      <c r="N401" s="25"/>
      <c r="O401" s="25"/>
      <c r="P401" s="25"/>
      <c r="Q401" s="25"/>
      <c r="R401" s="25"/>
      <c r="S401" s="25"/>
      <c r="T401" s="25"/>
      <c r="U401" s="25"/>
      <c r="V401" s="25"/>
      <c r="W401" s="25"/>
      <c r="X401" s="25"/>
      <c r="Y401" s="25"/>
      <c r="Z401" s="25"/>
      <c r="AA401" s="25"/>
      <c r="AB401" s="25"/>
    </row>
    <row r="402" spans="1:28" ht="12.75" customHeight="1">
      <c r="A402" s="25"/>
      <c r="B402" s="25"/>
      <c r="C402" s="25"/>
      <c r="D402" s="25"/>
      <c r="E402" s="25"/>
      <c r="F402" s="25"/>
      <c r="G402" s="25"/>
      <c r="H402" s="25"/>
      <c r="I402" s="39"/>
      <c r="J402" s="25"/>
      <c r="K402" s="25"/>
      <c r="L402" s="25"/>
      <c r="M402" s="25"/>
      <c r="N402" s="25"/>
      <c r="O402" s="25"/>
      <c r="P402" s="25"/>
      <c r="Q402" s="25"/>
      <c r="R402" s="25"/>
      <c r="S402" s="25"/>
      <c r="T402" s="25"/>
      <c r="U402" s="25"/>
      <c r="V402" s="25"/>
      <c r="W402" s="25"/>
      <c r="X402" s="25"/>
      <c r="Y402" s="25"/>
      <c r="Z402" s="25"/>
      <c r="AA402" s="25"/>
      <c r="AB402" s="25"/>
    </row>
    <row r="403" spans="1:28" ht="12.75" customHeight="1">
      <c r="A403" s="25"/>
      <c r="B403" s="25"/>
      <c r="C403" s="25"/>
      <c r="D403" s="25"/>
      <c r="E403" s="25"/>
      <c r="F403" s="25"/>
      <c r="G403" s="25"/>
      <c r="H403" s="25"/>
      <c r="I403" s="39"/>
      <c r="J403" s="25"/>
      <c r="K403" s="25"/>
      <c r="L403" s="25"/>
      <c r="M403" s="25"/>
      <c r="N403" s="25"/>
      <c r="O403" s="25"/>
      <c r="P403" s="25"/>
      <c r="Q403" s="25"/>
      <c r="R403" s="25"/>
      <c r="S403" s="25"/>
      <c r="T403" s="25"/>
      <c r="U403" s="25"/>
      <c r="V403" s="25"/>
      <c r="W403" s="25"/>
      <c r="X403" s="25"/>
      <c r="Y403" s="25"/>
      <c r="Z403" s="25"/>
      <c r="AA403" s="25"/>
      <c r="AB403" s="25"/>
    </row>
    <row r="404" spans="1:28" ht="12.75" customHeight="1">
      <c r="A404" s="25"/>
      <c r="B404" s="25"/>
      <c r="C404" s="25"/>
      <c r="D404" s="25"/>
      <c r="E404" s="25"/>
      <c r="F404" s="25"/>
      <c r="G404" s="25"/>
      <c r="H404" s="25"/>
      <c r="I404" s="39"/>
      <c r="J404" s="25"/>
      <c r="K404" s="25"/>
      <c r="L404" s="25"/>
      <c r="M404" s="25"/>
      <c r="N404" s="25"/>
      <c r="O404" s="25"/>
      <c r="P404" s="25"/>
      <c r="Q404" s="25"/>
      <c r="R404" s="25"/>
      <c r="S404" s="25"/>
      <c r="T404" s="25"/>
      <c r="U404" s="25"/>
      <c r="V404" s="25"/>
      <c r="W404" s="25"/>
      <c r="X404" s="25"/>
      <c r="Y404" s="25"/>
      <c r="Z404" s="25"/>
      <c r="AA404" s="25"/>
      <c r="AB404" s="25"/>
    </row>
    <row r="405" spans="1:28" ht="12.75" customHeight="1">
      <c r="A405" s="25"/>
      <c r="B405" s="25"/>
      <c r="C405" s="25"/>
      <c r="D405" s="25"/>
      <c r="E405" s="25"/>
      <c r="F405" s="25"/>
      <c r="G405" s="25"/>
      <c r="H405" s="25"/>
      <c r="I405" s="39"/>
      <c r="J405" s="25"/>
      <c r="K405" s="25"/>
      <c r="L405" s="25"/>
      <c r="M405" s="25"/>
      <c r="N405" s="25"/>
      <c r="O405" s="25"/>
      <c r="P405" s="25"/>
      <c r="Q405" s="25"/>
      <c r="R405" s="25"/>
      <c r="S405" s="25"/>
      <c r="T405" s="25"/>
      <c r="U405" s="25"/>
      <c r="V405" s="25"/>
      <c r="W405" s="25"/>
      <c r="X405" s="25"/>
      <c r="Y405" s="25"/>
      <c r="Z405" s="25"/>
      <c r="AA405" s="25"/>
      <c r="AB405" s="25"/>
    </row>
    <row r="406" spans="1:28" ht="12.75" customHeight="1">
      <c r="A406" s="25"/>
      <c r="B406" s="25"/>
      <c r="C406" s="25"/>
      <c r="D406" s="25"/>
      <c r="E406" s="25"/>
      <c r="F406" s="25"/>
      <c r="G406" s="25"/>
      <c r="H406" s="25"/>
      <c r="I406" s="39"/>
      <c r="J406" s="25"/>
      <c r="K406" s="25"/>
      <c r="L406" s="25"/>
      <c r="M406" s="25"/>
      <c r="N406" s="25"/>
      <c r="O406" s="25"/>
      <c r="P406" s="25"/>
      <c r="Q406" s="25"/>
      <c r="R406" s="25"/>
      <c r="S406" s="25"/>
      <c r="T406" s="25"/>
      <c r="U406" s="25"/>
      <c r="V406" s="25"/>
      <c r="W406" s="25"/>
      <c r="X406" s="25"/>
      <c r="Y406" s="25"/>
      <c r="Z406" s="25"/>
      <c r="AA406" s="25"/>
      <c r="AB406" s="25"/>
    </row>
    <row r="407" spans="1:28" ht="12.75" customHeight="1">
      <c r="A407" s="25"/>
      <c r="B407" s="25"/>
      <c r="C407" s="25"/>
      <c r="D407" s="25"/>
      <c r="E407" s="25"/>
      <c r="F407" s="25"/>
      <c r="G407" s="25"/>
      <c r="H407" s="25"/>
      <c r="I407" s="39"/>
      <c r="J407" s="25"/>
      <c r="K407" s="25"/>
      <c r="L407" s="25"/>
      <c r="M407" s="25"/>
      <c r="N407" s="25"/>
      <c r="O407" s="25"/>
      <c r="P407" s="25"/>
      <c r="Q407" s="25"/>
      <c r="R407" s="25"/>
      <c r="S407" s="25"/>
      <c r="T407" s="25"/>
      <c r="U407" s="25"/>
      <c r="V407" s="25"/>
      <c r="W407" s="25"/>
      <c r="X407" s="25"/>
      <c r="Y407" s="25"/>
      <c r="Z407" s="25"/>
      <c r="AA407" s="25"/>
      <c r="AB407" s="25"/>
    </row>
    <row r="408" spans="1:28" ht="12.75" customHeight="1">
      <c r="A408" s="25"/>
      <c r="B408" s="25"/>
      <c r="C408" s="25"/>
      <c r="D408" s="25"/>
      <c r="E408" s="25"/>
      <c r="F408" s="25"/>
      <c r="G408" s="25"/>
      <c r="H408" s="25"/>
      <c r="I408" s="39"/>
      <c r="J408" s="25"/>
      <c r="K408" s="25"/>
      <c r="L408" s="25"/>
      <c r="M408" s="25"/>
      <c r="N408" s="25"/>
      <c r="O408" s="25"/>
      <c r="P408" s="25"/>
      <c r="Q408" s="25"/>
      <c r="R408" s="25"/>
      <c r="S408" s="25"/>
      <c r="T408" s="25"/>
      <c r="U408" s="25"/>
      <c r="V408" s="25"/>
      <c r="W408" s="25"/>
      <c r="X408" s="25"/>
      <c r="Y408" s="25"/>
      <c r="Z408" s="25"/>
      <c r="AA408" s="25"/>
      <c r="AB408" s="25"/>
    </row>
    <row r="409" spans="1:28" ht="12.75" customHeight="1">
      <c r="A409" s="25"/>
      <c r="B409" s="25"/>
      <c r="C409" s="25"/>
      <c r="D409" s="25"/>
      <c r="E409" s="25"/>
      <c r="F409" s="25"/>
      <c r="G409" s="25"/>
      <c r="H409" s="25"/>
      <c r="I409" s="39"/>
      <c r="J409" s="25"/>
      <c r="K409" s="25"/>
      <c r="L409" s="25"/>
      <c r="M409" s="25"/>
      <c r="N409" s="25"/>
      <c r="O409" s="25"/>
      <c r="P409" s="25"/>
      <c r="Q409" s="25"/>
      <c r="R409" s="25"/>
      <c r="S409" s="25"/>
      <c r="T409" s="25"/>
      <c r="U409" s="25"/>
      <c r="V409" s="25"/>
      <c r="W409" s="25"/>
      <c r="X409" s="25"/>
      <c r="Y409" s="25"/>
      <c r="Z409" s="25"/>
      <c r="AA409" s="25"/>
      <c r="AB409" s="25"/>
    </row>
    <row r="410" spans="1:28" ht="12.75" customHeight="1">
      <c r="A410" s="25"/>
      <c r="B410" s="25"/>
      <c r="C410" s="25"/>
      <c r="D410" s="25"/>
      <c r="E410" s="25"/>
      <c r="F410" s="25"/>
      <c r="G410" s="25"/>
      <c r="H410" s="25"/>
      <c r="I410" s="39"/>
      <c r="J410" s="25"/>
      <c r="K410" s="25"/>
      <c r="L410" s="25"/>
      <c r="M410" s="25"/>
      <c r="N410" s="25"/>
      <c r="O410" s="25"/>
      <c r="P410" s="25"/>
      <c r="Q410" s="25"/>
      <c r="R410" s="25"/>
      <c r="S410" s="25"/>
      <c r="T410" s="25"/>
      <c r="U410" s="25"/>
      <c r="V410" s="25"/>
      <c r="W410" s="25"/>
      <c r="X410" s="25"/>
      <c r="Y410" s="25"/>
      <c r="Z410" s="25"/>
      <c r="AA410" s="25"/>
      <c r="AB410" s="25"/>
    </row>
    <row r="411" spans="1:28" ht="12.75" customHeight="1">
      <c r="A411" s="25"/>
      <c r="B411" s="25"/>
      <c r="C411" s="25"/>
      <c r="D411" s="25"/>
      <c r="E411" s="25"/>
      <c r="F411" s="25"/>
      <c r="G411" s="25"/>
      <c r="H411" s="25"/>
      <c r="I411" s="39"/>
      <c r="J411" s="25"/>
      <c r="K411" s="25"/>
      <c r="L411" s="25"/>
      <c r="M411" s="25"/>
      <c r="N411" s="25"/>
      <c r="O411" s="25"/>
      <c r="P411" s="25"/>
      <c r="Q411" s="25"/>
      <c r="R411" s="25"/>
      <c r="S411" s="25"/>
      <c r="T411" s="25"/>
      <c r="U411" s="25"/>
      <c r="V411" s="25"/>
      <c r="W411" s="25"/>
      <c r="X411" s="25"/>
      <c r="Y411" s="25"/>
      <c r="Z411" s="25"/>
      <c r="AA411" s="25"/>
      <c r="AB411" s="25"/>
    </row>
    <row r="412" spans="1:28" ht="12.75" customHeight="1">
      <c r="A412" s="25"/>
      <c r="B412" s="25"/>
      <c r="C412" s="25"/>
      <c r="D412" s="25"/>
      <c r="E412" s="25"/>
      <c r="F412" s="25"/>
      <c r="G412" s="25"/>
      <c r="H412" s="25"/>
      <c r="I412" s="39"/>
      <c r="J412" s="25"/>
      <c r="K412" s="25"/>
      <c r="L412" s="25"/>
      <c r="M412" s="25"/>
      <c r="N412" s="25"/>
      <c r="O412" s="25"/>
      <c r="P412" s="25"/>
      <c r="Q412" s="25"/>
      <c r="R412" s="25"/>
      <c r="S412" s="25"/>
      <c r="T412" s="25"/>
      <c r="U412" s="25"/>
      <c r="V412" s="25"/>
      <c r="W412" s="25"/>
      <c r="X412" s="25"/>
      <c r="Y412" s="25"/>
      <c r="Z412" s="25"/>
      <c r="AA412" s="25"/>
      <c r="AB412" s="25"/>
    </row>
    <row r="413" spans="1:28" ht="12.75" customHeight="1">
      <c r="A413" s="25"/>
      <c r="B413" s="25"/>
      <c r="C413" s="25"/>
      <c r="D413" s="25"/>
      <c r="E413" s="25"/>
      <c r="F413" s="25"/>
      <c r="G413" s="25"/>
      <c r="H413" s="25"/>
      <c r="I413" s="39"/>
      <c r="J413" s="25"/>
      <c r="K413" s="25"/>
      <c r="L413" s="25"/>
      <c r="M413" s="25"/>
      <c r="N413" s="25"/>
      <c r="O413" s="25"/>
      <c r="P413" s="25"/>
      <c r="Q413" s="25"/>
      <c r="R413" s="25"/>
      <c r="S413" s="25"/>
      <c r="T413" s="25"/>
      <c r="U413" s="25"/>
      <c r="V413" s="25"/>
      <c r="W413" s="25"/>
      <c r="X413" s="25"/>
      <c r="Y413" s="25"/>
      <c r="Z413" s="25"/>
      <c r="AA413" s="25"/>
      <c r="AB413" s="25"/>
    </row>
    <row r="414" spans="1:28" ht="12.75" customHeight="1">
      <c r="A414" s="25"/>
      <c r="B414" s="25"/>
      <c r="C414" s="25"/>
      <c r="D414" s="25"/>
      <c r="E414" s="25"/>
      <c r="F414" s="25"/>
      <c r="G414" s="25"/>
      <c r="H414" s="25"/>
      <c r="I414" s="39"/>
      <c r="J414" s="25"/>
      <c r="K414" s="25"/>
      <c r="L414" s="25"/>
      <c r="M414" s="25"/>
      <c r="N414" s="25"/>
      <c r="O414" s="25"/>
      <c r="P414" s="25"/>
      <c r="Q414" s="25"/>
      <c r="R414" s="25"/>
      <c r="S414" s="25"/>
      <c r="T414" s="25"/>
      <c r="U414" s="25"/>
      <c r="V414" s="25"/>
      <c r="W414" s="25"/>
      <c r="X414" s="25"/>
      <c r="Y414" s="25"/>
      <c r="Z414" s="25"/>
      <c r="AA414" s="25"/>
      <c r="AB414" s="25"/>
    </row>
    <row r="415" spans="1:28" ht="12.75" customHeight="1">
      <c r="A415" s="25"/>
      <c r="B415" s="25"/>
      <c r="C415" s="25"/>
      <c r="D415" s="25"/>
      <c r="E415" s="25"/>
      <c r="F415" s="25"/>
      <c r="G415" s="25"/>
      <c r="H415" s="25"/>
      <c r="I415" s="39"/>
      <c r="J415" s="25"/>
      <c r="K415" s="25"/>
      <c r="L415" s="25"/>
      <c r="M415" s="25"/>
      <c r="N415" s="25"/>
      <c r="O415" s="25"/>
      <c r="P415" s="25"/>
      <c r="Q415" s="25"/>
      <c r="R415" s="25"/>
      <c r="S415" s="25"/>
      <c r="T415" s="25"/>
      <c r="U415" s="25"/>
      <c r="V415" s="25"/>
      <c r="W415" s="25"/>
      <c r="X415" s="25"/>
      <c r="Y415" s="25"/>
      <c r="Z415" s="25"/>
      <c r="AA415" s="25"/>
      <c r="AB415" s="25"/>
    </row>
    <row r="416" spans="1:28" ht="12.75" customHeight="1">
      <c r="A416" s="25"/>
      <c r="B416" s="25"/>
      <c r="C416" s="25"/>
      <c r="D416" s="25"/>
      <c r="E416" s="25"/>
      <c r="F416" s="25"/>
      <c r="G416" s="25"/>
      <c r="H416" s="25"/>
      <c r="I416" s="39"/>
      <c r="J416" s="25"/>
      <c r="K416" s="25"/>
      <c r="L416" s="25"/>
      <c r="M416" s="25"/>
      <c r="N416" s="25"/>
      <c r="O416" s="25"/>
      <c r="P416" s="25"/>
      <c r="Q416" s="25"/>
      <c r="R416" s="25"/>
      <c r="S416" s="25"/>
      <c r="T416" s="25"/>
      <c r="U416" s="25"/>
      <c r="V416" s="25"/>
      <c r="W416" s="25"/>
      <c r="X416" s="25"/>
      <c r="Y416" s="25"/>
      <c r="Z416" s="25"/>
      <c r="AA416" s="25"/>
      <c r="AB416" s="25"/>
    </row>
    <row r="417" spans="1:28" ht="12.75" customHeight="1">
      <c r="A417" s="25"/>
      <c r="B417" s="25"/>
      <c r="C417" s="25"/>
      <c r="D417" s="25"/>
      <c r="E417" s="25"/>
      <c r="F417" s="25"/>
      <c r="G417" s="25"/>
      <c r="H417" s="25"/>
      <c r="I417" s="39"/>
      <c r="J417" s="25"/>
      <c r="K417" s="25"/>
      <c r="L417" s="25"/>
      <c r="M417" s="25"/>
      <c r="N417" s="25"/>
      <c r="O417" s="25"/>
      <c r="P417" s="25"/>
      <c r="Q417" s="25"/>
      <c r="R417" s="25"/>
      <c r="S417" s="25"/>
      <c r="T417" s="25"/>
      <c r="U417" s="25"/>
      <c r="V417" s="25"/>
      <c r="W417" s="25"/>
      <c r="X417" s="25"/>
      <c r="Y417" s="25"/>
      <c r="Z417" s="25"/>
      <c r="AA417" s="25"/>
      <c r="AB417" s="25"/>
    </row>
    <row r="418" spans="1:28" ht="12.75" customHeight="1">
      <c r="A418" s="25"/>
      <c r="B418" s="25"/>
      <c r="C418" s="25"/>
      <c r="D418" s="25"/>
      <c r="E418" s="25"/>
      <c r="F418" s="25"/>
      <c r="G418" s="25"/>
      <c r="H418" s="25"/>
      <c r="I418" s="39"/>
      <c r="J418" s="25"/>
      <c r="K418" s="25"/>
      <c r="L418" s="25"/>
      <c r="M418" s="25"/>
      <c r="N418" s="25"/>
      <c r="O418" s="25"/>
      <c r="P418" s="25"/>
      <c r="Q418" s="25"/>
      <c r="R418" s="25"/>
      <c r="S418" s="25"/>
      <c r="T418" s="25"/>
      <c r="U418" s="25"/>
      <c r="V418" s="25"/>
      <c r="W418" s="25"/>
      <c r="X418" s="25"/>
      <c r="Y418" s="25"/>
      <c r="Z418" s="25"/>
      <c r="AA418" s="25"/>
      <c r="AB418" s="25"/>
    </row>
    <row r="419" spans="1:28" ht="12.75" customHeight="1">
      <c r="A419" s="25"/>
      <c r="B419" s="25"/>
      <c r="C419" s="25"/>
      <c r="D419" s="25"/>
      <c r="E419" s="25"/>
      <c r="F419" s="25"/>
      <c r="G419" s="25"/>
      <c r="H419" s="25"/>
      <c r="I419" s="39"/>
      <c r="J419" s="25"/>
      <c r="K419" s="25"/>
      <c r="L419" s="25"/>
      <c r="M419" s="25"/>
      <c r="N419" s="25"/>
      <c r="O419" s="25"/>
      <c r="P419" s="25"/>
      <c r="Q419" s="25"/>
      <c r="R419" s="25"/>
      <c r="S419" s="25"/>
      <c r="T419" s="25"/>
      <c r="U419" s="25"/>
      <c r="V419" s="25"/>
      <c r="W419" s="25"/>
      <c r="X419" s="25"/>
      <c r="Y419" s="25"/>
      <c r="Z419" s="25"/>
      <c r="AA419" s="25"/>
      <c r="AB419" s="25"/>
    </row>
    <row r="420" spans="1:28" ht="12.75" customHeight="1">
      <c r="A420" s="25"/>
      <c r="B420" s="25"/>
      <c r="C420" s="25"/>
      <c r="D420" s="25"/>
      <c r="E420" s="25"/>
      <c r="F420" s="25"/>
      <c r="G420" s="25"/>
      <c r="H420" s="25"/>
      <c r="I420" s="39"/>
      <c r="J420" s="25"/>
      <c r="K420" s="25"/>
      <c r="L420" s="25"/>
      <c r="M420" s="25"/>
      <c r="N420" s="25"/>
      <c r="O420" s="25"/>
      <c r="P420" s="25"/>
      <c r="Q420" s="25"/>
      <c r="R420" s="25"/>
      <c r="S420" s="25"/>
      <c r="T420" s="25"/>
      <c r="U420" s="25"/>
      <c r="V420" s="25"/>
      <c r="W420" s="25"/>
      <c r="X420" s="25"/>
      <c r="Y420" s="25"/>
      <c r="Z420" s="25"/>
      <c r="AA420" s="25"/>
      <c r="AB420" s="25"/>
    </row>
    <row r="421" spans="1:28" ht="12.75" customHeight="1">
      <c r="A421" s="25"/>
      <c r="B421" s="25"/>
      <c r="C421" s="25"/>
      <c r="D421" s="25"/>
      <c r="E421" s="25"/>
      <c r="F421" s="25"/>
      <c r="G421" s="25"/>
      <c r="H421" s="25"/>
      <c r="I421" s="39"/>
      <c r="J421" s="25"/>
      <c r="K421" s="25"/>
      <c r="L421" s="25"/>
      <c r="M421" s="25"/>
      <c r="N421" s="25"/>
      <c r="O421" s="25"/>
      <c r="P421" s="25"/>
      <c r="Q421" s="25"/>
      <c r="R421" s="25"/>
      <c r="S421" s="25"/>
      <c r="T421" s="25"/>
      <c r="U421" s="25"/>
      <c r="V421" s="25"/>
      <c r="W421" s="25"/>
      <c r="X421" s="25"/>
      <c r="Y421" s="25"/>
      <c r="Z421" s="25"/>
      <c r="AA421" s="25"/>
      <c r="AB421" s="25"/>
    </row>
    <row r="422" spans="1:28" ht="12.75" customHeight="1">
      <c r="A422" s="25"/>
      <c r="B422" s="25"/>
      <c r="C422" s="25"/>
      <c r="D422" s="25"/>
      <c r="E422" s="25"/>
      <c r="F422" s="25"/>
      <c r="G422" s="25"/>
      <c r="H422" s="25"/>
      <c r="I422" s="39"/>
      <c r="J422" s="25"/>
      <c r="K422" s="25"/>
      <c r="L422" s="25"/>
      <c r="M422" s="25"/>
      <c r="N422" s="25"/>
      <c r="O422" s="25"/>
      <c r="P422" s="25"/>
      <c r="Q422" s="25"/>
      <c r="R422" s="25"/>
      <c r="S422" s="25"/>
      <c r="T422" s="25"/>
      <c r="U422" s="25"/>
      <c r="V422" s="25"/>
      <c r="W422" s="25"/>
      <c r="X422" s="25"/>
      <c r="Y422" s="25"/>
      <c r="Z422" s="25"/>
      <c r="AA422" s="25"/>
      <c r="AB422" s="25"/>
    </row>
    <row r="423" spans="1:28" ht="12.75" customHeight="1">
      <c r="A423" s="25"/>
      <c r="B423" s="25"/>
      <c r="C423" s="25"/>
      <c r="D423" s="25"/>
      <c r="E423" s="25"/>
      <c r="F423" s="25"/>
      <c r="G423" s="25"/>
      <c r="H423" s="25"/>
      <c r="I423" s="39"/>
      <c r="J423" s="25"/>
      <c r="K423" s="25"/>
      <c r="L423" s="25"/>
      <c r="M423" s="25"/>
      <c r="N423" s="25"/>
      <c r="O423" s="25"/>
      <c r="P423" s="25"/>
      <c r="Q423" s="25"/>
      <c r="R423" s="25"/>
      <c r="S423" s="25"/>
      <c r="T423" s="25"/>
      <c r="U423" s="25"/>
      <c r="V423" s="25"/>
      <c r="W423" s="25"/>
      <c r="X423" s="25"/>
      <c r="Y423" s="25"/>
      <c r="Z423" s="25"/>
      <c r="AA423" s="25"/>
      <c r="AB423" s="25"/>
    </row>
    <row r="424" spans="1:28" ht="12.75" customHeight="1">
      <c r="A424" s="25"/>
      <c r="B424" s="25"/>
      <c r="C424" s="25"/>
      <c r="D424" s="25"/>
      <c r="E424" s="25"/>
      <c r="F424" s="25"/>
      <c r="G424" s="25"/>
      <c r="H424" s="25"/>
      <c r="I424" s="39"/>
      <c r="J424" s="25"/>
      <c r="K424" s="25"/>
      <c r="L424" s="25"/>
      <c r="M424" s="25"/>
      <c r="N424" s="25"/>
      <c r="O424" s="25"/>
      <c r="P424" s="25"/>
      <c r="Q424" s="25"/>
      <c r="R424" s="25"/>
      <c r="S424" s="25"/>
      <c r="T424" s="25"/>
      <c r="U424" s="25"/>
      <c r="V424" s="25"/>
      <c r="W424" s="25"/>
      <c r="X424" s="25"/>
      <c r="Y424" s="25"/>
      <c r="Z424" s="25"/>
      <c r="AA424" s="25"/>
      <c r="AB424" s="25"/>
    </row>
    <row r="425" spans="1:28" ht="12.75" customHeight="1">
      <c r="A425" s="25"/>
      <c r="B425" s="25"/>
      <c r="C425" s="25"/>
      <c r="D425" s="25"/>
      <c r="E425" s="25"/>
      <c r="F425" s="25"/>
      <c r="G425" s="25"/>
      <c r="H425" s="25"/>
      <c r="I425" s="39"/>
      <c r="J425" s="25"/>
      <c r="K425" s="25"/>
      <c r="L425" s="25"/>
      <c r="M425" s="25"/>
      <c r="N425" s="25"/>
      <c r="O425" s="25"/>
      <c r="P425" s="25"/>
      <c r="Q425" s="25"/>
      <c r="R425" s="25"/>
      <c r="S425" s="25"/>
      <c r="T425" s="25"/>
      <c r="U425" s="25"/>
      <c r="V425" s="25"/>
      <c r="W425" s="25"/>
      <c r="X425" s="25"/>
      <c r="Y425" s="25"/>
      <c r="Z425" s="25"/>
      <c r="AA425" s="25"/>
      <c r="AB425" s="25"/>
    </row>
    <row r="426" spans="1:28" ht="12.75" customHeight="1">
      <c r="A426" s="25"/>
      <c r="B426" s="25"/>
      <c r="C426" s="25"/>
      <c r="D426" s="25"/>
      <c r="E426" s="25"/>
      <c r="F426" s="25"/>
      <c r="G426" s="25"/>
      <c r="H426" s="25"/>
      <c r="I426" s="39"/>
      <c r="J426" s="25"/>
      <c r="K426" s="25"/>
      <c r="L426" s="25"/>
      <c r="M426" s="25"/>
      <c r="N426" s="25"/>
      <c r="O426" s="25"/>
      <c r="P426" s="25"/>
      <c r="Q426" s="25"/>
      <c r="R426" s="25"/>
      <c r="S426" s="25"/>
      <c r="T426" s="25"/>
      <c r="U426" s="25"/>
      <c r="V426" s="25"/>
      <c r="W426" s="25"/>
      <c r="X426" s="25"/>
      <c r="Y426" s="25"/>
      <c r="Z426" s="25"/>
      <c r="AA426" s="25"/>
      <c r="AB426" s="25"/>
    </row>
    <row r="427" spans="1:28" ht="12.75" customHeight="1">
      <c r="A427" s="25"/>
      <c r="B427" s="25"/>
      <c r="C427" s="25"/>
      <c r="D427" s="25"/>
      <c r="E427" s="25"/>
      <c r="F427" s="25"/>
      <c r="G427" s="25"/>
      <c r="H427" s="25"/>
      <c r="I427" s="39"/>
      <c r="J427" s="25"/>
      <c r="K427" s="25"/>
      <c r="L427" s="25"/>
      <c r="M427" s="25"/>
      <c r="N427" s="25"/>
      <c r="O427" s="25"/>
      <c r="P427" s="25"/>
      <c r="Q427" s="25"/>
      <c r="R427" s="25"/>
      <c r="S427" s="25"/>
      <c r="T427" s="25"/>
      <c r="U427" s="25"/>
      <c r="V427" s="25"/>
      <c r="W427" s="25"/>
      <c r="X427" s="25"/>
      <c r="Y427" s="25"/>
      <c r="Z427" s="25"/>
      <c r="AA427" s="25"/>
      <c r="AB427" s="25"/>
    </row>
    <row r="428" spans="1:28" ht="12.75" customHeight="1">
      <c r="A428" s="25"/>
      <c r="B428" s="25"/>
      <c r="C428" s="25"/>
      <c r="D428" s="25"/>
      <c r="E428" s="25"/>
      <c r="F428" s="25"/>
      <c r="G428" s="25"/>
      <c r="H428" s="25"/>
      <c r="I428" s="39"/>
      <c r="J428" s="25"/>
      <c r="K428" s="25"/>
      <c r="L428" s="25"/>
      <c r="M428" s="25"/>
      <c r="N428" s="25"/>
      <c r="O428" s="25"/>
      <c r="P428" s="25"/>
      <c r="Q428" s="25"/>
      <c r="R428" s="25"/>
      <c r="S428" s="25"/>
      <c r="T428" s="25"/>
      <c r="U428" s="25"/>
      <c r="V428" s="25"/>
      <c r="W428" s="25"/>
      <c r="X428" s="25"/>
      <c r="Y428" s="25"/>
      <c r="Z428" s="25"/>
      <c r="AA428" s="25"/>
      <c r="AB428" s="25"/>
    </row>
    <row r="429" spans="1:28" ht="12.75" customHeight="1">
      <c r="A429" s="25"/>
      <c r="B429" s="25"/>
      <c r="C429" s="25"/>
      <c r="D429" s="25"/>
      <c r="E429" s="25"/>
      <c r="F429" s="25"/>
      <c r="G429" s="25"/>
      <c r="H429" s="25"/>
      <c r="I429" s="39"/>
      <c r="J429" s="25"/>
      <c r="K429" s="25"/>
      <c r="L429" s="25"/>
      <c r="M429" s="25"/>
      <c r="N429" s="25"/>
      <c r="O429" s="25"/>
      <c r="P429" s="25"/>
      <c r="Q429" s="25"/>
      <c r="R429" s="25"/>
      <c r="S429" s="25"/>
      <c r="T429" s="25"/>
      <c r="U429" s="25"/>
      <c r="V429" s="25"/>
      <c r="W429" s="25"/>
      <c r="X429" s="25"/>
      <c r="Y429" s="25"/>
      <c r="Z429" s="25"/>
      <c r="AA429" s="25"/>
      <c r="AB429" s="25"/>
    </row>
    <row r="430" spans="1:28" ht="12.75" customHeight="1">
      <c r="A430" s="25"/>
      <c r="B430" s="25"/>
      <c r="C430" s="25"/>
      <c r="D430" s="25"/>
      <c r="E430" s="25"/>
      <c r="F430" s="25"/>
      <c r="G430" s="25"/>
      <c r="H430" s="25"/>
      <c r="I430" s="39"/>
      <c r="J430" s="25"/>
      <c r="K430" s="25"/>
      <c r="L430" s="25"/>
      <c r="M430" s="25"/>
      <c r="N430" s="25"/>
      <c r="O430" s="25"/>
      <c r="P430" s="25"/>
      <c r="Q430" s="25"/>
      <c r="R430" s="25"/>
      <c r="S430" s="25"/>
      <c r="T430" s="25"/>
      <c r="U430" s="25"/>
      <c r="V430" s="25"/>
      <c r="W430" s="25"/>
      <c r="X430" s="25"/>
      <c r="Y430" s="25"/>
      <c r="Z430" s="25"/>
      <c r="AA430" s="25"/>
      <c r="AB430" s="25"/>
    </row>
    <row r="431" spans="1:28" ht="12.75" customHeight="1">
      <c r="A431" s="25"/>
      <c r="B431" s="25"/>
      <c r="C431" s="25"/>
      <c r="D431" s="25"/>
      <c r="E431" s="25"/>
      <c r="F431" s="25"/>
      <c r="G431" s="25"/>
      <c r="H431" s="25"/>
      <c r="I431" s="39"/>
      <c r="J431" s="25"/>
      <c r="K431" s="25"/>
      <c r="L431" s="25"/>
      <c r="M431" s="25"/>
      <c r="N431" s="25"/>
      <c r="O431" s="25"/>
      <c r="P431" s="25"/>
      <c r="Q431" s="25"/>
      <c r="R431" s="25"/>
      <c r="S431" s="25"/>
      <c r="T431" s="25"/>
      <c r="U431" s="25"/>
      <c r="V431" s="25"/>
      <c r="W431" s="25"/>
      <c r="X431" s="25"/>
      <c r="Y431" s="25"/>
      <c r="Z431" s="25"/>
      <c r="AA431" s="25"/>
      <c r="AB431" s="25"/>
    </row>
    <row r="432" spans="1:28" ht="12.75" customHeight="1">
      <c r="A432" s="25"/>
      <c r="B432" s="25"/>
      <c r="C432" s="25"/>
      <c r="D432" s="25"/>
      <c r="E432" s="25"/>
      <c r="F432" s="25"/>
      <c r="G432" s="25"/>
      <c r="H432" s="25"/>
      <c r="I432" s="39"/>
      <c r="J432" s="25"/>
      <c r="K432" s="25"/>
      <c r="L432" s="25"/>
      <c r="M432" s="25"/>
      <c r="N432" s="25"/>
      <c r="O432" s="25"/>
      <c r="P432" s="25"/>
      <c r="Q432" s="25"/>
      <c r="R432" s="25"/>
      <c r="S432" s="25"/>
      <c r="T432" s="25"/>
      <c r="U432" s="25"/>
      <c r="V432" s="25"/>
      <c r="W432" s="25"/>
      <c r="X432" s="25"/>
      <c r="Y432" s="25"/>
      <c r="Z432" s="25"/>
      <c r="AA432" s="25"/>
      <c r="AB432" s="25"/>
    </row>
    <row r="433" spans="1:28" ht="12.75" customHeight="1">
      <c r="A433" s="25"/>
      <c r="B433" s="25"/>
      <c r="C433" s="25"/>
      <c r="D433" s="25"/>
      <c r="E433" s="25"/>
      <c r="F433" s="25"/>
      <c r="G433" s="25"/>
      <c r="H433" s="25"/>
      <c r="I433" s="39"/>
      <c r="J433" s="25"/>
      <c r="K433" s="25"/>
      <c r="L433" s="25"/>
      <c r="M433" s="25"/>
      <c r="N433" s="25"/>
      <c r="O433" s="25"/>
      <c r="P433" s="25"/>
      <c r="Q433" s="25"/>
      <c r="R433" s="25"/>
      <c r="S433" s="25"/>
      <c r="T433" s="25"/>
      <c r="U433" s="25"/>
      <c r="V433" s="25"/>
      <c r="W433" s="25"/>
      <c r="X433" s="25"/>
      <c r="Y433" s="25"/>
      <c r="Z433" s="25"/>
      <c r="AA433" s="25"/>
      <c r="AB433" s="25"/>
    </row>
    <row r="434" spans="1:28" ht="12.75" customHeight="1">
      <c r="A434" s="25"/>
      <c r="B434" s="25"/>
      <c r="C434" s="25"/>
      <c r="D434" s="25"/>
      <c r="E434" s="25"/>
      <c r="F434" s="25"/>
      <c r="G434" s="25"/>
      <c r="H434" s="25"/>
      <c r="I434" s="39"/>
      <c r="J434" s="25"/>
      <c r="K434" s="25"/>
      <c r="L434" s="25"/>
      <c r="M434" s="25"/>
      <c r="N434" s="25"/>
      <c r="O434" s="25"/>
      <c r="P434" s="25"/>
      <c r="Q434" s="25"/>
      <c r="R434" s="25"/>
      <c r="S434" s="25"/>
      <c r="T434" s="25"/>
      <c r="U434" s="25"/>
      <c r="V434" s="25"/>
      <c r="W434" s="25"/>
      <c r="X434" s="25"/>
      <c r="Y434" s="25"/>
      <c r="Z434" s="25"/>
      <c r="AA434" s="25"/>
      <c r="AB434" s="25"/>
    </row>
    <row r="435" spans="1:28" ht="12.75" customHeight="1">
      <c r="A435" s="25"/>
      <c r="B435" s="25"/>
      <c r="C435" s="25"/>
      <c r="D435" s="25"/>
      <c r="E435" s="25"/>
      <c r="F435" s="25"/>
      <c r="G435" s="25"/>
      <c r="H435" s="25"/>
      <c r="I435" s="39"/>
      <c r="J435" s="25"/>
      <c r="K435" s="25"/>
      <c r="L435" s="25"/>
      <c r="M435" s="25"/>
      <c r="N435" s="25"/>
      <c r="O435" s="25"/>
      <c r="P435" s="25"/>
      <c r="Q435" s="25"/>
      <c r="R435" s="25"/>
      <c r="S435" s="25"/>
      <c r="T435" s="25"/>
      <c r="U435" s="25"/>
      <c r="V435" s="25"/>
      <c r="W435" s="25"/>
      <c r="X435" s="25"/>
      <c r="Y435" s="25"/>
      <c r="Z435" s="25"/>
      <c r="AA435" s="25"/>
      <c r="AB435" s="25"/>
    </row>
    <row r="436" spans="1:28" ht="12.75" customHeight="1">
      <c r="A436" s="25"/>
      <c r="B436" s="25"/>
      <c r="C436" s="25"/>
      <c r="D436" s="25"/>
      <c r="E436" s="25"/>
      <c r="F436" s="25"/>
      <c r="G436" s="25"/>
      <c r="H436" s="25"/>
      <c r="I436" s="39"/>
      <c r="J436" s="25"/>
      <c r="K436" s="25"/>
      <c r="L436" s="25"/>
      <c r="M436" s="25"/>
      <c r="N436" s="25"/>
      <c r="O436" s="25"/>
      <c r="P436" s="25"/>
      <c r="Q436" s="25"/>
      <c r="R436" s="25"/>
      <c r="S436" s="25"/>
      <c r="T436" s="25"/>
      <c r="U436" s="25"/>
      <c r="V436" s="25"/>
      <c r="W436" s="25"/>
      <c r="X436" s="25"/>
      <c r="Y436" s="25"/>
      <c r="Z436" s="25"/>
      <c r="AA436" s="25"/>
      <c r="AB436" s="25"/>
    </row>
    <row r="437" spans="1:28" ht="12.75" customHeight="1">
      <c r="A437" s="25"/>
      <c r="B437" s="25"/>
      <c r="C437" s="25"/>
      <c r="D437" s="25"/>
      <c r="E437" s="25"/>
      <c r="F437" s="25"/>
      <c r="G437" s="25"/>
      <c r="H437" s="25"/>
      <c r="I437" s="39"/>
      <c r="J437" s="25"/>
      <c r="K437" s="25"/>
      <c r="L437" s="25"/>
      <c r="M437" s="25"/>
      <c r="N437" s="25"/>
      <c r="O437" s="25"/>
      <c r="P437" s="25"/>
      <c r="Q437" s="25"/>
      <c r="R437" s="25"/>
      <c r="S437" s="25"/>
      <c r="T437" s="25"/>
      <c r="U437" s="25"/>
      <c r="V437" s="25"/>
      <c r="W437" s="25"/>
      <c r="X437" s="25"/>
      <c r="Y437" s="25"/>
      <c r="Z437" s="25"/>
      <c r="AA437" s="25"/>
      <c r="AB437" s="25"/>
    </row>
    <row r="438" spans="1:28" ht="12.75" customHeight="1">
      <c r="A438" s="25"/>
      <c r="B438" s="25"/>
      <c r="C438" s="25"/>
      <c r="D438" s="25"/>
      <c r="E438" s="25"/>
      <c r="F438" s="25"/>
      <c r="G438" s="25"/>
      <c r="H438" s="25"/>
      <c r="I438" s="39"/>
      <c r="J438" s="25"/>
      <c r="K438" s="25"/>
      <c r="L438" s="25"/>
      <c r="M438" s="25"/>
      <c r="N438" s="25"/>
      <c r="O438" s="25"/>
      <c r="P438" s="25"/>
      <c r="Q438" s="25"/>
      <c r="R438" s="25"/>
      <c r="S438" s="25"/>
      <c r="T438" s="25"/>
      <c r="U438" s="25"/>
      <c r="V438" s="25"/>
      <c r="W438" s="25"/>
      <c r="X438" s="25"/>
      <c r="Y438" s="25"/>
      <c r="Z438" s="25"/>
      <c r="AA438" s="25"/>
      <c r="AB438" s="25"/>
    </row>
    <row r="439" spans="1:28" ht="12.75" customHeight="1">
      <c r="A439" s="25"/>
      <c r="B439" s="25"/>
      <c r="C439" s="25"/>
      <c r="D439" s="25"/>
      <c r="E439" s="25"/>
      <c r="F439" s="25"/>
      <c r="G439" s="25"/>
      <c r="H439" s="25"/>
      <c r="I439" s="39"/>
      <c r="J439" s="25"/>
      <c r="K439" s="25"/>
      <c r="L439" s="25"/>
      <c r="M439" s="25"/>
      <c r="N439" s="25"/>
      <c r="O439" s="25"/>
      <c r="P439" s="25"/>
      <c r="Q439" s="25"/>
      <c r="R439" s="25"/>
      <c r="S439" s="25"/>
      <c r="T439" s="25"/>
      <c r="U439" s="25"/>
      <c r="V439" s="25"/>
      <c r="W439" s="25"/>
      <c r="X439" s="25"/>
      <c r="Y439" s="25"/>
      <c r="Z439" s="25"/>
      <c r="AA439" s="25"/>
      <c r="AB439" s="25"/>
    </row>
    <row r="440" spans="1:28" ht="12.75" customHeight="1">
      <c r="A440" s="25"/>
      <c r="B440" s="25"/>
      <c r="C440" s="25"/>
      <c r="D440" s="25"/>
      <c r="E440" s="25"/>
      <c r="F440" s="25"/>
      <c r="G440" s="25"/>
      <c r="H440" s="25"/>
      <c r="I440" s="39"/>
      <c r="J440" s="25"/>
      <c r="K440" s="25"/>
      <c r="L440" s="25"/>
      <c r="M440" s="25"/>
      <c r="N440" s="25"/>
      <c r="O440" s="25"/>
      <c r="P440" s="25"/>
      <c r="Q440" s="25"/>
      <c r="R440" s="25"/>
      <c r="S440" s="25"/>
      <c r="T440" s="25"/>
      <c r="U440" s="25"/>
      <c r="V440" s="25"/>
      <c r="W440" s="25"/>
      <c r="X440" s="25"/>
      <c r="Y440" s="25"/>
      <c r="Z440" s="25"/>
      <c r="AA440" s="25"/>
      <c r="AB440" s="25"/>
    </row>
    <row r="441" spans="1:28" ht="12.75" customHeight="1">
      <c r="A441" s="25"/>
      <c r="B441" s="25"/>
      <c r="C441" s="25"/>
      <c r="D441" s="25"/>
      <c r="E441" s="25"/>
      <c r="F441" s="25"/>
      <c r="G441" s="25"/>
      <c r="H441" s="25"/>
      <c r="I441" s="39"/>
      <c r="J441" s="25"/>
      <c r="K441" s="25"/>
      <c r="L441" s="25"/>
      <c r="M441" s="25"/>
      <c r="N441" s="25"/>
      <c r="O441" s="25"/>
      <c r="P441" s="25"/>
      <c r="Q441" s="25"/>
      <c r="R441" s="25"/>
      <c r="S441" s="25"/>
      <c r="T441" s="25"/>
      <c r="U441" s="25"/>
      <c r="V441" s="25"/>
      <c r="W441" s="25"/>
      <c r="X441" s="25"/>
      <c r="Y441" s="25"/>
      <c r="Z441" s="25"/>
      <c r="AA441" s="25"/>
      <c r="AB441" s="25"/>
    </row>
    <row r="442" spans="1:28" ht="12.75" customHeight="1">
      <c r="A442" s="25"/>
      <c r="B442" s="25"/>
      <c r="C442" s="25"/>
      <c r="D442" s="25"/>
      <c r="E442" s="25"/>
      <c r="F442" s="25"/>
      <c r="G442" s="25"/>
      <c r="H442" s="25"/>
      <c r="I442" s="39"/>
      <c r="J442" s="25"/>
      <c r="K442" s="25"/>
      <c r="L442" s="25"/>
      <c r="M442" s="25"/>
      <c r="N442" s="25"/>
      <c r="O442" s="25"/>
      <c r="P442" s="25"/>
      <c r="Q442" s="25"/>
      <c r="R442" s="25"/>
      <c r="S442" s="25"/>
      <c r="T442" s="25"/>
      <c r="U442" s="25"/>
      <c r="V442" s="25"/>
      <c r="W442" s="25"/>
      <c r="X442" s="25"/>
      <c r="Y442" s="25"/>
      <c r="Z442" s="25"/>
      <c r="AA442" s="25"/>
      <c r="AB442" s="25"/>
    </row>
    <row r="443" spans="1:28" ht="12.75" customHeight="1">
      <c r="A443" s="25"/>
      <c r="B443" s="25"/>
      <c r="C443" s="25"/>
      <c r="D443" s="25"/>
      <c r="E443" s="25"/>
      <c r="F443" s="25"/>
      <c r="G443" s="25"/>
      <c r="H443" s="25"/>
      <c r="I443" s="39"/>
      <c r="J443" s="25"/>
      <c r="K443" s="25"/>
      <c r="L443" s="25"/>
      <c r="M443" s="25"/>
      <c r="N443" s="25"/>
      <c r="O443" s="25"/>
      <c r="P443" s="25"/>
      <c r="Q443" s="25"/>
      <c r="R443" s="25"/>
      <c r="S443" s="25"/>
      <c r="T443" s="25"/>
      <c r="U443" s="25"/>
      <c r="V443" s="25"/>
      <c r="W443" s="25"/>
      <c r="X443" s="25"/>
      <c r="Y443" s="25"/>
      <c r="Z443" s="25"/>
      <c r="AA443" s="25"/>
      <c r="AB443" s="25"/>
    </row>
    <row r="444" spans="1:28" ht="12.75" customHeight="1">
      <c r="A444" s="25"/>
      <c r="B444" s="25"/>
      <c r="C444" s="25"/>
      <c r="D444" s="25"/>
      <c r="E444" s="25"/>
      <c r="F444" s="25"/>
      <c r="G444" s="25"/>
      <c r="H444" s="25"/>
      <c r="I444" s="39"/>
      <c r="J444" s="25"/>
      <c r="K444" s="25"/>
      <c r="L444" s="25"/>
      <c r="M444" s="25"/>
      <c r="N444" s="25"/>
      <c r="O444" s="25"/>
      <c r="P444" s="25"/>
      <c r="Q444" s="25"/>
      <c r="R444" s="25"/>
      <c r="S444" s="25"/>
      <c r="T444" s="25"/>
      <c r="U444" s="25"/>
      <c r="V444" s="25"/>
      <c r="W444" s="25"/>
      <c r="X444" s="25"/>
      <c r="Y444" s="25"/>
      <c r="Z444" s="25"/>
      <c r="AA444" s="25"/>
      <c r="AB444" s="25"/>
    </row>
    <row r="445" spans="1:28" ht="12.75" customHeight="1">
      <c r="A445" s="25"/>
      <c r="B445" s="25"/>
      <c r="C445" s="25"/>
      <c r="D445" s="25"/>
      <c r="E445" s="25"/>
      <c r="F445" s="25"/>
      <c r="G445" s="25"/>
      <c r="H445" s="25"/>
      <c r="I445" s="39"/>
      <c r="J445" s="25"/>
      <c r="K445" s="25"/>
      <c r="L445" s="25"/>
      <c r="M445" s="25"/>
      <c r="N445" s="25"/>
      <c r="O445" s="25"/>
      <c r="P445" s="25"/>
      <c r="Q445" s="25"/>
      <c r="R445" s="25"/>
      <c r="S445" s="25"/>
      <c r="T445" s="25"/>
      <c r="U445" s="25"/>
      <c r="V445" s="25"/>
      <c r="W445" s="25"/>
      <c r="X445" s="25"/>
      <c r="Y445" s="25"/>
      <c r="Z445" s="25"/>
      <c r="AA445" s="25"/>
      <c r="AB445" s="25"/>
    </row>
    <row r="446" spans="1:28" ht="12.75" customHeight="1">
      <c r="A446" s="25"/>
      <c r="B446" s="25"/>
      <c r="C446" s="25"/>
      <c r="D446" s="25"/>
      <c r="E446" s="25"/>
      <c r="F446" s="25"/>
      <c r="G446" s="25"/>
      <c r="H446" s="25"/>
      <c r="I446" s="39"/>
      <c r="J446" s="25"/>
      <c r="K446" s="25"/>
      <c r="L446" s="25"/>
      <c r="M446" s="25"/>
      <c r="N446" s="25"/>
      <c r="O446" s="25"/>
      <c r="P446" s="25"/>
      <c r="Q446" s="25"/>
      <c r="R446" s="25"/>
      <c r="S446" s="25"/>
      <c r="T446" s="25"/>
      <c r="U446" s="25"/>
      <c r="V446" s="25"/>
      <c r="W446" s="25"/>
      <c r="X446" s="25"/>
      <c r="Y446" s="25"/>
      <c r="Z446" s="25"/>
      <c r="AA446" s="25"/>
      <c r="AB446" s="25"/>
    </row>
    <row r="447" spans="1:28" ht="12.75" customHeight="1">
      <c r="A447" s="25"/>
      <c r="B447" s="25"/>
      <c r="C447" s="25"/>
      <c r="D447" s="25"/>
      <c r="E447" s="25"/>
      <c r="F447" s="25"/>
      <c r="G447" s="25"/>
      <c r="H447" s="25"/>
      <c r="I447" s="39"/>
      <c r="J447" s="25"/>
      <c r="K447" s="25"/>
      <c r="L447" s="25"/>
      <c r="M447" s="25"/>
      <c r="N447" s="25"/>
      <c r="O447" s="25"/>
      <c r="P447" s="25"/>
      <c r="Q447" s="25"/>
      <c r="R447" s="25"/>
      <c r="S447" s="25"/>
      <c r="T447" s="25"/>
      <c r="U447" s="25"/>
      <c r="V447" s="25"/>
      <c r="W447" s="25"/>
      <c r="X447" s="25"/>
      <c r="Y447" s="25"/>
      <c r="Z447" s="25"/>
      <c r="AA447" s="25"/>
      <c r="AB447" s="25"/>
    </row>
    <row r="448" spans="1:28" ht="12.75" customHeight="1">
      <c r="A448" s="25"/>
      <c r="B448" s="25"/>
      <c r="C448" s="25"/>
      <c r="D448" s="25"/>
      <c r="E448" s="25"/>
      <c r="F448" s="25"/>
      <c r="G448" s="25"/>
      <c r="H448" s="25"/>
      <c r="I448" s="39"/>
      <c r="J448" s="25"/>
      <c r="K448" s="25"/>
      <c r="L448" s="25"/>
      <c r="M448" s="25"/>
      <c r="N448" s="25"/>
      <c r="O448" s="25"/>
      <c r="P448" s="25"/>
      <c r="Q448" s="25"/>
      <c r="R448" s="25"/>
      <c r="S448" s="25"/>
      <c r="T448" s="25"/>
      <c r="U448" s="25"/>
      <c r="V448" s="25"/>
      <c r="W448" s="25"/>
      <c r="X448" s="25"/>
      <c r="Y448" s="25"/>
      <c r="Z448" s="25"/>
      <c r="AA448" s="25"/>
      <c r="AB448" s="25"/>
    </row>
    <row r="449" spans="1:28" ht="12.75" customHeight="1">
      <c r="A449" s="25"/>
      <c r="B449" s="25"/>
      <c r="C449" s="25"/>
      <c r="D449" s="25"/>
      <c r="E449" s="25"/>
      <c r="F449" s="25"/>
      <c r="G449" s="25"/>
      <c r="H449" s="25"/>
      <c r="I449" s="39"/>
      <c r="J449" s="25"/>
      <c r="K449" s="25"/>
      <c r="L449" s="25"/>
      <c r="M449" s="25"/>
      <c r="N449" s="25"/>
      <c r="O449" s="25"/>
      <c r="P449" s="25"/>
      <c r="Q449" s="25"/>
      <c r="R449" s="25"/>
      <c r="S449" s="25"/>
      <c r="T449" s="25"/>
      <c r="U449" s="25"/>
      <c r="V449" s="25"/>
      <c r="W449" s="25"/>
      <c r="X449" s="25"/>
      <c r="Y449" s="25"/>
      <c r="Z449" s="25"/>
      <c r="AA449" s="25"/>
      <c r="AB449" s="25"/>
    </row>
    <row r="450" spans="1:28" ht="12.75" customHeight="1">
      <c r="A450" s="25"/>
      <c r="B450" s="25"/>
      <c r="C450" s="25"/>
      <c r="D450" s="25"/>
      <c r="E450" s="25"/>
      <c r="F450" s="25"/>
      <c r="G450" s="25"/>
      <c r="H450" s="25"/>
      <c r="I450" s="39"/>
      <c r="J450" s="25"/>
      <c r="K450" s="25"/>
      <c r="L450" s="25"/>
      <c r="M450" s="25"/>
      <c r="N450" s="25"/>
      <c r="O450" s="25"/>
      <c r="P450" s="25"/>
      <c r="Q450" s="25"/>
      <c r="R450" s="25"/>
      <c r="S450" s="25"/>
      <c r="T450" s="25"/>
      <c r="U450" s="25"/>
      <c r="V450" s="25"/>
      <c r="W450" s="25"/>
      <c r="X450" s="25"/>
      <c r="Y450" s="25"/>
      <c r="Z450" s="25"/>
      <c r="AA450" s="25"/>
      <c r="AB450" s="25"/>
    </row>
    <row r="451" spans="1:28" ht="12.75" customHeight="1">
      <c r="A451" s="25"/>
      <c r="B451" s="25"/>
      <c r="C451" s="25"/>
      <c r="D451" s="25"/>
      <c r="E451" s="25"/>
      <c r="F451" s="25"/>
      <c r="G451" s="25"/>
      <c r="H451" s="25"/>
      <c r="I451" s="39"/>
      <c r="J451" s="25"/>
      <c r="K451" s="25"/>
      <c r="L451" s="25"/>
      <c r="M451" s="25"/>
      <c r="N451" s="25"/>
      <c r="O451" s="25"/>
      <c r="P451" s="25"/>
      <c r="Q451" s="25"/>
      <c r="R451" s="25"/>
      <c r="S451" s="25"/>
      <c r="T451" s="25"/>
      <c r="U451" s="25"/>
      <c r="V451" s="25"/>
      <c r="W451" s="25"/>
      <c r="X451" s="25"/>
      <c r="Y451" s="25"/>
      <c r="Z451" s="25"/>
      <c r="AA451" s="25"/>
      <c r="AB451" s="25"/>
    </row>
    <row r="452" spans="1:28" ht="12.75" customHeight="1">
      <c r="A452" s="25"/>
      <c r="B452" s="25"/>
      <c r="C452" s="25"/>
      <c r="D452" s="25"/>
      <c r="E452" s="25"/>
      <c r="F452" s="25"/>
      <c r="G452" s="25"/>
      <c r="H452" s="25"/>
      <c r="I452" s="39"/>
      <c r="J452" s="25"/>
      <c r="K452" s="25"/>
      <c r="L452" s="25"/>
      <c r="M452" s="25"/>
      <c r="N452" s="25"/>
      <c r="O452" s="25"/>
      <c r="P452" s="25"/>
      <c r="Q452" s="25"/>
      <c r="R452" s="25"/>
      <c r="S452" s="25"/>
      <c r="T452" s="25"/>
      <c r="U452" s="25"/>
      <c r="V452" s="25"/>
      <c r="W452" s="25"/>
      <c r="X452" s="25"/>
      <c r="Y452" s="25"/>
      <c r="Z452" s="25"/>
      <c r="AA452" s="25"/>
      <c r="AB452" s="25"/>
    </row>
    <row r="453" spans="1:28" ht="12.75" customHeight="1">
      <c r="A453" s="25"/>
      <c r="B453" s="25"/>
      <c r="C453" s="25"/>
      <c r="D453" s="25"/>
      <c r="E453" s="25"/>
      <c r="F453" s="25"/>
      <c r="G453" s="25"/>
      <c r="H453" s="25"/>
      <c r="I453" s="39"/>
      <c r="J453" s="25"/>
      <c r="K453" s="25"/>
      <c r="L453" s="25"/>
      <c r="M453" s="25"/>
      <c r="N453" s="25"/>
      <c r="O453" s="25"/>
      <c r="P453" s="25"/>
      <c r="Q453" s="25"/>
      <c r="R453" s="25"/>
      <c r="S453" s="25"/>
      <c r="T453" s="25"/>
      <c r="U453" s="25"/>
      <c r="V453" s="25"/>
      <c r="W453" s="25"/>
      <c r="X453" s="25"/>
      <c r="Y453" s="25"/>
      <c r="Z453" s="25"/>
      <c r="AA453" s="25"/>
      <c r="AB453" s="25"/>
    </row>
    <row r="454" spans="1:28" ht="12.75" customHeight="1">
      <c r="A454" s="25"/>
      <c r="B454" s="25"/>
      <c r="C454" s="25"/>
      <c r="D454" s="25"/>
      <c r="E454" s="25"/>
      <c r="F454" s="25"/>
      <c r="G454" s="25"/>
      <c r="H454" s="25"/>
      <c r="I454" s="39"/>
      <c r="J454" s="25"/>
      <c r="K454" s="25"/>
      <c r="L454" s="25"/>
      <c r="M454" s="25"/>
      <c r="N454" s="25"/>
      <c r="O454" s="25"/>
      <c r="P454" s="25"/>
      <c r="Q454" s="25"/>
      <c r="R454" s="25"/>
      <c r="S454" s="25"/>
      <c r="T454" s="25"/>
      <c r="U454" s="25"/>
      <c r="V454" s="25"/>
      <c r="W454" s="25"/>
      <c r="X454" s="25"/>
      <c r="Y454" s="25"/>
      <c r="Z454" s="25"/>
      <c r="AA454" s="25"/>
      <c r="AB454" s="25"/>
    </row>
    <row r="455" spans="1:28" ht="12.75" customHeight="1">
      <c r="A455" s="25"/>
      <c r="B455" s="25"/>
      <c r="C455" s="25"/>
      <c r="D455" s="25"/>
      <c r="E455" s="25"/>
      <c r="F455" s="25"/>
      <c r="G455" s="25"/>
      <c r="H455" s="25"/>
      <c r="I455" s="39"/>
      <c r="J455" s="25"/>
      <c r="K455" s="25"/>
      <c r="L455" s="25"/>
      <c r="M455" s="25"/>
      <c r="N455" s="25"/>
      <c r="O455" s="25"/>
      <c r="P455" s="25"/>
      <c r="Q455" s="25"/>
      <c r="R455" s="25"/>
      <c r="S455" s="25"/>
      <c r="T455" s="25"/>
      <c r="U455" s="25"/>
      <c r="V455" s="25"/>
      <c r="W455" s="25"/>
      <c r="X455" s="25"/>
      <c r="Y455" s="25"/>
      <c r="Z455" s="25"/>
      <c r="AA455" s="25"/>
      <c r="AB455" s="25"/>
    </row>
    <row r="456" spans="1:28" ht="12.75" customHeight="1">
      <c r="A456" s="25"/>
      <c r="B456" s="25"/>
      <c r="C456" s="25"/>
      <c r="D456" s="25"/>
      <c r="E456" s="25"/>
      <c r="F456" s="25"/>
      <c r="G456" s="25"/>
      <c r="H456" s="25"/>
      <c r="I456" s="39"/>
      <c r="J456" s="25"/>
      <c r="K456" s="25"/>
      <c r="L456" s="25"/>
      <c r="M456" s="25"/>
      <c r="N456" s="25"/>
      <c r="O456" s="25"/>
      <c r="P456" s="25"/>
      <c r="Q456" s="25"/>
      <c r="R456" s="25"/>
      <c r="S456" s="25"/>
      <c r="T456" s="25"/>
      <c r="U456" s="25"/>
      <c r="V456" s="25"/>
      <c r="W456" s="25"/>
      <c r="X456" s="25"/>
      <c r="Y456" s="25"/>
      <c r="Z456" s="25"/>
      <c r="AA456" s="25"/>
      <c r="AB456" s="25"/>
    </row>
    <row r="457" spans="1:28" ht="12.75" customHeight="1">
      <c r="A457" s="25"/>
      <c r="B457" s="25"/>
      <c r="C457" s="25"/>
      <c r="D457" s="25"/>
      <c r="E457" s="25"/>
      <c r="F457" s="25"/>
      <c r="G457" s="25"/>
      <c r="H457" s="25"/>
      <c r="I457" s="39"/>
      <c r="J457" s="25"/>
      <c r="K457" s="25"/>
      <c r="L457" s="25"/>
      <c r="M457" s="25"/>
      <c r="N457" s="25"/>
      <c r="O457" s="25"/>
      <c r="P457" s="25"/>
      <c r="Q457" s="25"/>
      <c r="R457" s="25"/>
      <c r="S457" s="25"/>
      <c r="T457" s="25"/>
      <c r="U457" s="25"/>
      <c r="V457" s="25"/>
      <c r="W457" s="25"/>
      <c r="X457" s="25"/>
      <c r="Y457" s="25"/>
      <c r="Z457" s="25"/>
      <c r="AA457" s="25"/>
      <c r="AB457" s="25"/>
    </row>
    <row r="458" spans="1:28" ht="12.75" customHeight="1">
      <c r="A458" s="25"/>
      <c r="B458" s="25"/>
      <c r="C458" s="25"/>
      <c r="D458" s="25"/>
      <c r="E458" s="25"/>
      <c r="F458" s="25"/>
      <c r="G458" s="25"/>
      <c r="H458" s="25"/>
      <c r="I458" s="39"/>
      <c r="J458" s="25"/>
      <c r="K458" s="25"/>
      <c r="L458" s="25"/>
      <c r="M458" s="25"/>
      <c r="N458" s="25"/>
      <c r="O458" s="25"/>
      <c r="P458" s="25"/>
      <c r="Q458" s="25"/>
      <c r="R458" s="25"/>
      <c r="S458" s="25"/>
      <c r="T458" s="25"/>
      <c r="U458" s="25"/>
      <c r="V458" s="25"/>
      <c r="W458" s="25"/>
      <c r="X458" s="25"/>
      <c r="Y458" s="25"/>
      <c r="Z458" s="25"/>
      <c r="AA458" s="25"/>
      <c r="AB458" s="25"/>
    </row>
    <row r="459" spans="1:28" ht="12.75" customHeight="1">
      <c r="A459" s="25"/>
      <c r="B459" s="25"/>
      <c r="C459" s="25"/>
      <c r="D459" s="25"/>
      <c r="E459" s="25"/>
      <c r="F459" s="25"/>
      <c r="G459" s="25"/>
      <c r="H459" s="25"/>
      <c r="I459" s="39"/>
      <c r="J459" s="25"/>
      <c r="K459" s="25"/>
      <c r="L459" s="25"/>
      <c r="M459" s="25"/>
      <c r="N459" s="25"/>
      <c r="O459" s="25"/>
      <c r="P459" s="25"/>
      <c r="Q459" s="25"/>
      <c r="R459" s="25"/>
      <c r="S459" s="25"/>
      <c r="T459" s="25"/>
      <c r="U459" s="25"/>
      <c r="V459" s="25"/>
      <c r="W459" s="25"/>
      <c r="X459" s="25"/>
      <c r="Y459" s="25"/>
      <c r="Z459" s="25"/>
      <c r="AA459" s="25"/>
      <c r="AB459" s="25"/>
    </row>
    <row r="460" spans="1:28" ht="12.75" customHeight="1">
      <c r="A460" s="25"/>
      <c r="B460" s="25"/>
      <c r="C460" s="25"/>
      <c r="D460" s="25"/>
      <c r="E460" s="25"/>
      <c r="F460" s="25"/>
      <c r="G460" s="25"/>
      <c r="H460" s="25"/>
      <c r="I460" s="39"/>
      <c r="J460" s="25"/>
      <c r="K460" s="25"/>
      <c r="L460" s="25"/>
      <c r="M460" s="25"/>
      <c r="N460" s="25"/>
      <c r="O460" s="25"/>
      <c r="P460" s="25"/>
      <c r="Q460" s="25"/>
      <c r="R460" s="25"/>
      <c r="S460" s="25"/>
      <c r="T460" s="25"/>
      <c r="U460" s="25"/>
      <c r="V460" s="25"/>
      <c r="W460" s="25"/>
      <c r="X460" s="25"/>
      <c r="Y460" s="25"/>
      <c r="Z460" s="25"/>
      <c r="AA460" s="25"/>
      <c r="AB460" s="25"/>
    </row>
    <row r="461" spans="1:28" ht="12.75" customHeight="1">
      <c r="A461" s="25"/>
      <c r="B461" s="25"/>
      <c r="C461" s="25"/>
      <c r="D461" s="25"/>
      <c r="E461" s="25"/>
      <c r="F461" s="25"/>
      <c r="G461" s="25"/>
      <c r="H461" s="25"/>
      <c r="I461" s="39"/>
      <c r="J461" s="25"/>
      <c r="K461" s="25"/>
      <c r="L461" s="25"/>
      <c r="M461" s="25"/>
      <c r="N461" s="25"/>
      <c r="O461" s="25"/>
      <c r="P461" s="25"/>
      <c r="Q461" s="25"/>
      <c r="R461" s="25"/>
      <c r="S461" s="25"/>
      <c r="T461" s="25"/>
      <c r="U461" s="25"/>
      <c r="V461" s="25"/>
      <c r="W461" s="25"/>
      <c r="X461" s="25"/>
      <c r="Y461" s="25"/>
      <c r="Z461" s="25"/>
      <c r="AA461" s="25"/>
      <c r="AB461" s="25"/>
    </row>
    <row r="462" spans="1:28" ht="12.75" customHeight="1">
      <c r="A462" s="25"/>
      <c r="B462" s="25"/>
      <c r="C462" s="25"/>
      <c r="D462" s="25"/>
      <c r="E462" s="25"/>
      <c r="F462" s="25"/>
      <c r="G462" s="25"/>
      <c r="H462" s="25"/>
      <c r="I462" s="39"/>
      <c r="J462" s="25"/>
      <c r="K462" s="25"/>
      <c r="L462" s="25"/>
      <c r="M462" s="25"/>
      <c r="N462" s="25"/>
      <c r="O462" s="25"/>
      <c r="P462" s="25"/>
      <c r="Q462" s="25"/>
      <c r="R462" s="25"/>
      <c r="S462" s="25"/>
      <c r="T462" s="25"/>
      <c r="U462" s="25"/>
      <c r="V462" s="25"/>
      <c r="W462" s="25"/>
      <c r="X462" s="25"/>
      <c r="Y462" s="25"/>
      <c r="Z462" s="25"/>
      <c r="AA462" s="25"/>
      <c r="AB462" s="25"/>
    </row>
    <row r="463" spans="1:28" ht="12.75" customHeight="1">
      <c r="A463" s="25"/>
      <c r="B463" s="25"/>
      <c r="C463" s="25"/>
      <c r="D463" s="25"/>
      <c r="E463" s="25"/>
      <c r="F463" s="25"/>
      <c r="G463" s="25"/>
      <c r="H463" s="25"/>
      <c r="I463" s="39"/>
      <c r="J463" s="25"/>
      <c r="K463" s="25"/>
      <c r="L463" s="25"/>
      <c r="M463" s="25"/>
      <c r="N463" s="25"/>
      <c r="O463" s="25"/>
      <c r="P463" s="25"/>
      <c r="Q463" s="25"/>
      <c r="R463" s="25"/>
      <c r="S463" s="25"/>
      <c r="T463" s="25"/>
      <c r="U463" s="25"/>
      <c r="V463" s="25"/>
      <c r="W463" s="25"/>
      <c r="X463" s="25"/>
      <c r="Y463" s="25"/>
      <c r="Z463" s="25"/>
      <c r="AA463" s="25"/>
      <c r="AB463" s="25"/>
    </row>
    <row r="464" spans="1:28" ht="12.75" customHeight="1">
      <c r="A464" s="25"/>
      <c r="B464" s="25"/>
      <c r="C464" s="25"/>
      <c r="D464" s="25"/>
      <c r="E464" s="25"/>
      <c r="F464" s="25"/>
      <c r="G464" s="25"/>
      <c r="H464" s="25"/>
      <c r="I464" s="39"/>
      <c r="J464" s="25"/>
      <c r="K464" s="25"/>
      <c r="L464" s="25"/>
      <c r="M464" s="25"/>
      <c r="N464" s="25"/>
      <c r="O464" s="25"/>
      <c r="P464" s="25"/>
      <c r="Q464" s="25"/>
      <c r="R464" s="25"/>
      <c r="S464" s="25"/>
      <c r="T464" s="25"/>
      <c r="U464" s="25"/>
      <c r="V464" s="25"/>
      <c r="W464" s="25"/>
      <c r="X464" s="25"/>
      <c r="Y464" s="25"/>
      <c r="Z464" s="25"/>
      <c r="AA464" s="25"/>
      <c r="AB464" s="25"/>
    </row>
    <row r="465" spans="1:28" ht="12.75" customHeight="1">
      <c r="A465" s="25"/>
      <c r="B465" s="25"/>
      <c r="C465" s="25"/>
      <c r="D465" s="25"/>
      <c r="E465" s="25"/>
      <c r="F465" s="25"/>
      <c r="G465" s="25"/>
      <c r="H465" s="25"/>
      <c r="I465" s="39"/>
      <c r="J465" s="25"/>
      <c r="K465" s="25"/>
      <c r="L465" s="25"/>
      <c r="M465" s="25"/>
      <c r="N465" s="25"/>
      <c r="O465" s="25"/>
      <c r="P465" s="25"/>
      <c r="Q465" s="25"/>
      <c r="R465" s="25"/>
      <c r="S465" s="25"/>
      <c r="T465" s="25"/>
      <c r="U465" s="25"/>
      <c r="V465" s="25"/>
      <c r="W465" s="25"/>
      <c r="X465" s="25"/>
      <c r="Y465" s="25"/>
      <c r="Z465" s="25"/>
      <c r="AA465" s="25"/>
      <c r="AB465" s="25"/>
    </row>
    <row r="466" spans="1:28" ht="12.75" customHeight="1">
      <c r="A466" s="25"/>
      <c r="B466" s="25"/>
      <c r="C466" s="25"/>
      <c r="D466" s="25"/>
      <c r="E466" s="25"/>
      <c r="F466" s="25"/>
      <c r="G466" s="25"/>
      <c r="H466" s="25"/>
      <c r="I466" s="39"/>
      <c r="J466" s="25"/>
      <c r="K466" s="25"/>
      <c r="L466" s="25"/>
      <c r="M466" s="25"/>
      <c r="N466" s="25"/>
      <c r="O466" s="25"/>
      <c r="P466" s="25"/>
      <c r="Q466" s="25"/>
      <c r="R466" s="25"/>
      <c r="S466" s="25"/>
      <c r="T466" s="25"/>
      <c r="U466" s="25"/>
      <c r="V466" s="25"/>
      <c r="W466" s="25"/>
      <c r="X466" s="25"/>
      <c r="Y466" s="25"/>
      <c r="Z466" s="25"/>
      <c r="AA466" s="25"/>
      <c r="AB466" s="25"/>
    </row>
    <row r="467" spans="1:28" ht="12.75" customHeight="1">
      <c r="A467" s="25"/>
      <c r="B467" s="25"/>
      <c r="C467" s="25"/>
      <c r="D467" s="25"/>
      <c r="E467" s="25"/>
      <c r="F467" s="25"/>
      <c r="G467" s="25"/>
      <c r="H467" s="25"/>
      <c r="I467" s="39"/>
      <c r="J467" s="25"/>
      <c r="K467" s="25"/>
      <c r="L467" s="25"/>
      <c r="M467" s="25"/>
      <c r="N467" s="25"/>
      <c r="O467" s="25"/>
      <c r="P467" s="25"/>
      <c r="Q467" s="25"/>
      <c r="R467" s="25"/>
      <c r="S467" s="25"/>
      <c r="T467" s="25"/>
      <c r="U467" s="25"/>
      <c r="V467" s="25"/>
      <c r="W467" s="25"/>
      <c r="X467" s="25"/>
      <c r="Y467" s="25"/>
      <c r="Z467" s="25"/>
      <c r="AA467" s="25"/>
      <c r="AB467" s="25"/>
    </row>
    <row r="468" spans="1:28" ht="12.75" customHeight="1">
      <c r="A468" s="25"/>
      <c r="B468" s="25"/>
      <c r="C468" s="25"/>
      <c r="D468" s="25"/>
      <c r="E468" s="25"/>
      <c r="F468" s="25"/>
      <c r="G468" s="25"/>
      <c r="H468" s="25"/>
      <c r="I468" s="39"/>
      <c r="J468" s="25"/>
      <c r="K468" s="25"/>
      <c r="L468" s="25"/>
      <c r="M468" s="25"/>
      <c r="N468" s="25"/>
      <c r="O468" s="25"/>
      <c r="P468" s="25"/>
      <c r="Q468" s="25"/>
      <c r="R468" s="25"/>
      <c r="S468" s="25"/>
      <c r="T468" s="25"/>
      <c r="U468" s="25"/>
      <c r="V468" s="25"/>
      <c r="W468" s="25"/>
      <c r="X468" s="25"/>
      <c r="Y468" s="25"/>
      <c r="Z468" s="25"/>
      <c r="AA468" s="25"/>
      <c r="AB468" s="25"/>
    </row>
    <row r="469" spans="1:28" ht="12.75" customHeight="1">
      <c r="A469" s="25"/>
      <c r="B469" s="25"/>
      <c r="C469" s="25"/>
      <c r="D469" s="25"/>
      <c r="E469" s="25"/>
      <c r="F469" s="25"/>
      <c r="G469" s="25"/>
      <c r="H469" s="25"/>
      <c r="I469" s="39"/>
      <c r="J469" s="25"/>
      <c r="K469" s="25"/>
      <c r="L469" s="25"/>
      <c r="M469" s="25"/>
      <c r="N469" s="25"/>
      <c r="O469" s="25"/>
      <c r="P469" s="25"/>
      <c r="Q469" s="25"/>
      <c r="R469" s="25"/>
      <c r="S469" s="25"/>
      <c r="T469" s="25"/>
      <c r="U469" s="25"/>
      <c r="V469" s="25"/>
      <c r="W469" s="25"/>
      <c r="X469" s="25"/>
      <c r="Y469" s="25"/>
      <c r="Z469" s="25"/>
      <c r="AA469" s="25"/>
      <c r="AB469" s="25"/>
    </row>
    <row r="470" spans="1:28" ht="12.75" customHeight="1">
      <c r="A470" s="25"/>
      <c r="B470" s="25"/>
      <c r="C470" s="25"/>
      <c r="D470" s="25"/>
      <c r="E470" s="25"/>
      <c r="F470" s="25"/>
      <c r="G470" s="25"/>
      <c r="H470" s="25"/>
      <c r="I470" s="39"/>
      <c r="J470" s="25"/>
      <c r="K470" s="25"/>
      <c r="L470" s="25"/>
      <c r="M470" s="25"/>
      <c r="N470" s="25"/>
      <c r="O470" s="25"/>
      <c r="P470" s="25"/>
      <c r="Q470" s="25"/>
      <c r="R470" s="25"/>
      <c r="S470" s="25"/>
      <c r="T470" s="25"/>
      <c r="U470" s="25"/>
      <c r="V470" s="25"/>
      <c r="W470" s="25"/>
      <c r="X470" s="25"/>
      <c r="Y470" s="25"/>
      <c r="Z470" s="25"/>
      <c r="AA470" s="25"/>
      <c r="AB470" s="25"/>
    </row>
    <row r="471" spans="1:28" ht="12.75" customHeight="1">
      <c r="A471" s="25"/>
      <c r="B471" s="25"/>
      <c r="C471" s="25"/>
      <c r="D471" s="25"/>
      <c r="E471" s="25"/>
      <c r="F471" s="25"/>
      <c r="G471" s="25"/>
      <c r="H471" s="25"/>
      <c r="I471" s="39"/>
      <c r="J471" s="25"/>
      <c r="K471" s="25"/>
      <c r="L471" s="25"/>
      <c r="M471" s="25"/>
      <c r="N471" s="25"/>
      <c r="O471" s="25"/>
      <c r="P471" s="25"/>
      <c r="Q471" s="25"/>
      <c r="R471" s="25"/>
      <c r="S471" s="25"/>
      <c r="T471" s="25"/>
      <c r="U471" s="25"/>
      <c r="V471" s="25"/>
      <c r="W471" s="25"/>
      <c r="X471" s="25"/>
      <c r="Y471" s="25"/>
      <c r="Z471" s="25"/>
      <c r="AA471" s="25"/>
      <c r="AB471" s="25"/>
    </row>
    <row r="472" spans="1:28" ht="12.75" customHeight="1">
      <c r="A472" s="25"/>
      <c r="B472" s="25"/>
      <c r="C472" s="25"/>
      <c r="D472" s="25"/>
      <c r="E472" s="25"/>
      <c r="F472" s="25"/>
      <c r="G472" s="25"/>
      <c r="H472" s="25"/>
      <c r="I472" s="39"/>
      <c r="J472" s="25"/>
      <c r="K472" s="25"/>
      <c r="L472" s="25"/>
      <c r="M472" s="25"/>
      <c r="N472" s="25"/>
      <c r="O472" s="25"/>
      <c r="P472" s="25"/>
      <c r="Q472" s="25"/>
      <c r="R472" s="25"/>
      <c r="S472" s="25"/>
      <c r="T472" s="25"/>
      <c r="U472" s="25"/>
      <c r="V472" s="25"/>
      <c r="W472" s="25"/>
      <c r="X472" s="25"/>
      <c r="Y472" s="25"/>
      <c r="Z472" s="25"/>
      <c r="AA472" s="25"/>
      <c r="AB472" s="25"/>
    </row>
    <row r="473" spans="1:28" ht="12.75" customHeight="1">
      <c r="A473" s="25"/>
      <c r="B473" s="25"/>
      <c r="C473" s="25"/>
      <c r="D473" s="25"/>
      <c r="E473" s="25"/>
      <c r="F473" s="25"/>
      <c r="G473" s="25"/>
      <c r="H473" s="25"/>
      <c r="I473" s="39"/>
      <c r="J473" s="25"/>
      <c r="K473" s="25"/>
      <c r="L473" s="25"/>
      <c r="M473" s="25"/>
      <c r="N473" s="25"/>
      <c r="O473" s="25"/>
      <c r="P473" s="25"/>
      <c r="Q473" s="25"/>
      <c r="R473" s="25"/>
      <c r="S473" s="25"/>
      <c r="T473" s="25"/>
      <c r="U473" s="25"/>
      <c r="V473" s="25"/>
      <c r="W473" s="25"/>
      <c r="X473" s="25"/>
      <c r="Y473" s="25"/>
      <c r="Z473" s="25"/>
      <c r="AA473" s="25"/>
      <c r="AB473" s="25"/>
    </row>
    <row r="474" spans="1:28" ht="12.75" customHeight="1">
      <c r="A474" s="25"/>
      <c r="B474" s="25"/>
      <c r="C474" s="25"/>
      <c r="D474" s="25"/>
      <c r="E474" s="25"/>
      <c r="F474" s="25"/>
      <c r="G474" s="25"/>
      <c r="H474" s="25"/>
      <c r="I474" s="39"/>
      <c r="J474" s="25"/>
      <c r="K474" s="25"/>
      <c r="L474" s="25"/>
      <c r="M474" s="25"/>
      <c r="N474" s="25"/>
      <c r="O474" s="25"/>
      <c r="P474" s="25"/>
      <c r="Q474" s="25"/>
      <c r="R474" s="25"/>
      <c r="S474" s="25"/>
      <c r="T474" s="25"/>
      <c r="U474" s="25"/>
      <c r="V474" s="25"/>
      <c r="W474" s="25"/>
      <c r="X474" s="25"/>
      <c r="Y474" s="25"/>
      <c r="Z474" s="25"/>
      <c r="AA474" s="25"/>
      <c r="AB474" s="25"/>
    </row>
    <row r="475" spans="1:28" ht="12.75" customHeight="1">
      <c r="A475" s="25"/>
      <c r="B475" s="25"/>
      <c r="C475" s="25"/>
      <c r="D475" s="25"/>
      <c r="E475" s="25"/>
      <c r="F475" s="25"/>
      <c r="G475" s="25"/>
      <c r="H475" s="25"/>
      <c r="I475" s="39"/>
      <c r="J475" s="25"/>
      <c r="K475" s="25"/>
      <c r="L475" s="25"/>
      <c r="M475" s="25"/>
      <c r="N475" s="25"/>
      <c r="O475" s="25"/>
      <c r="P475" s="25"/>
      <c r="Q475" s="25"/>
      <c r="R475" s="25"/>
      <c r="S475" s="25"/>
      <c r="T475" s="25"/>
      <c r="U475" s="25"/>
      <c r="V475" s="25"/>
      <c r="W475" s="25"/>
      <c r="X475" s="25"/>
      <c r="Y475" s="25"/>
      <c r="Z475" s="25"/>
      <c r="AA475" s="25"/>
      <c r="AB475" s="25"/>
    </row>
    <row r="476" spans="1:28" ht="12.75" customHeight="1">
      <c r="A476" s="25"/>
      <c r="B476" s="25"/>
      <c r="C476" s="25"/>
      <c r="D476" s="25"/>
      <c r="E476" s="25"/>
      <c r="F476" s="25"/>
      <c r="G476" s="25"/>
      <c r="H476" s="25"/>
      <c r="I476" s="39"/>
      <c r="J476" s="25"/>
      <c r="K476" s="25"/>
      <c r="L476" s="25"/>
      <c r="M476" s="25"/>
      <c r="N476" s="25"/>
      <c r="O476" s="25"/>
      <c r="P476" s="25"/>
      <c r="Q476" s="25"/>
      <c r="R476" s="25"/>
      <c r="S476" s="25"/>
      <c r="T476" s="25"/>
      <c r="U476" s="25"/>
      <c r="V476" s="25"/>
      <c r="W476" s="25"/>
      <c r="X476" s="25"/>
      <c r="Y476" s="25"/>
      <c r="Z476" s="25"/>
      <c r="AA476" s="25"/>
      <c r="AB476" s="25"/>
    </row>
    <row r="477" spans="1:28" ht="12.75" customHeight="1">
      <c r="A477" s="25"/>
      <c r="B477" s="25"/>
      <c r="C477" s="25"/>
      <c r="D477" s="25"/>
      <c r="E477" s="25"/>
      <c r="F477" s="25"/>
      <c r="G477" s="25"/>
      <c r="H477" s="25"/>
      <c r="I477" s="39"/>
      <c r="J477" s="25"/>
      <c r="K477" s="25"/>
      <c r="L477" s="25"/>
      <c r="M477" s="25"/>
      <c r="N477" s="25"/>
      <c r="O477" s="25"/>
      <c r="P477" s="25"/>
      <c r="Q477" s="25"/>
      <c r="R477" s="25"/>
      <c r="S477" s="25"/>
      <c r="T477" s="25"/>
      <c r="U477" s="25"/>
      <c r="V477" s="25"/>
      <c r="W477" s="25"/>
      <c r="X477" s="25"/>
      <c r="Y477" s="25"/>
      <c r="Z477" s="25"/>
      <c r="AA477" s="25"/>
      <c r="AB477" s="25"/>
    </row>
    <row r="478" spans="1:28" ht="12.75" customHeight="1">
      <c r="A478" s="25"/>
      <c r="B478" s="25"/>
      <c r="C478" s="25"/>
      <c r="D478" s="25"/>
      <c r="E478" s="25"/>
      <c r="F478" s="25"/>
      <c r="G478" s="25"/>
      <c r="H478" s="25"/>
      <c r="I478" s="39"/>
      <c r="J478" s="25"/>
      <c r="K478" s="25"/>
      <c r="L478" s="25"/>
      <c r="M478" s="25"/>
      <c r="N478" s="25"/>
      <c r="O478" s="25"/>
      <c r="P478" s="25"/>
      <c r="Q478" s="25"/>
      <c r="R478" s="25"/>
      <c r="S478" s="25"/>
      <c r="T478" s="25"/>
      <c r="U478" s="25"/>
      <c r="V478" s="25"/>
      <c r="W478" s="25"/>
      <c r="X478" s="25"/>
      <c r="Y478" s="25"/>
      <c r="Z478" s="25"/>
      <c r="AA478" s="25"/>
      <c r="AB478" s="25"/>
    </row>
    <row r="479" spans="1:28" ht="12.75" customHeight="1">
      <c r="A479" s="25"/>
      <c r="B479" s="25"/>
      <c r="C479" s="25"/>
      <c r="D479" s="25"/>
      <c r="E479" s="25"/>
      <c r="F479" s="25"/>
      <c r="G479" s="25"/>
      <c r="H479" s="25"/>
      <c r="I479" s="39"/>
      <c r="J479" s="25"/>
      <c r="K479" s="25"/>
      <c r="L479" s="25"/>
      <c r="M479" s="25"/>
      <c r="N479" s="25"/>
      <c r="O479" s="25"/>
      <c r="P479" s="25"/>
      <c r="Q479" s="25"/>
      <c r="R479" s="25"/>
      <c r="S479" s="25"/>
      <c r="T479" s="25"/>
      <c r="U479" s="25"/>
      <c r="V479" s="25"/>
      <c r="W479" s="25"/>
      <c r="X479" s="25"/>
      <c r="Y479" s="25"/>
      <c r="Z479" s="25"/>
      <c r="AA479" s="25"/>
      <c r="AB479" s="25"/>
    </row>
    <row r="480" spans="1:28" ht="12.75" customHeight="1">
      <c r="A480" s="25"/>
      <c r="B480" s="25"/>
      <c r="C480" s="25"/>
      <c r="D480" s="25"/>
      <c r="E480" s="25"/>
      <c r="F480" s="25"/>
      <c r="G480" s="25"/>
      <c r="H480" s="25"/>
      <c r="I480" s="39"/>
      <c r="J480" s="25"/>
      <c r="K480" s="25"/>
      <c r="L480" s="25"/>
      <c r="M480" s="25"/>
      <c r="N480" s="25"/>
      <c r="O480" s="25"/>
      <c r="P480" s="25"/>
      <c r="Q480" s="25"/>
      <c r="R480" s="25"/>
      <c r="S480" s="25"/>
      <c r="T480" s="25"/>
      <c r="U480" s="25"/>
      <c r="V480" s="25"/>
      <c r="W480" s="25"/>
      <c r="X480" s="25"/>
      <c r="Y480" s="25"/>
      <c r="Z480" s="25"/>
      <c r="AA480" s="25"/>
      <c r="AB480" s="25"/>
    </row>
    <row r="481" spans="1:28" ht="12.75" customHeight="1">
      <c r="A481" s="25"/>
      <c r="B481" s="25"/>
      <c r="C481" s="25"/>
      <c r="D481" s="25"/>
      <c r="E481" s="25"/>
      <c r="F481" s="25"/>
      <c r="G481" s="25"/>
      <c r="H481" s="25"/>
      <c r="I481" s="39"/>
      <c r="J481" s="25"/>
      <c r="K481" s="25"/>
      <c r="L481" s="25"/>
      <c r="M481" s="25"/>
      <c r="N481" s="25"/>
      <c r="O481" s="25"/>
      <c r="P481" s="25"/>
      <c r="Q481" s="25"/>
      <c r="R481" s="25"/>
      <c r="S481" s="25"/>
      <c r="T481" s="25"/>
      <c r="U481" s="25"/>
      <c r="V481" s="25"/>
      <c r="W481" s="25"/>
      <c r="X481" s="25"/>
      <c r="Y481" s="25"/>
      <c r="Z481" s="25"/>
      <c r="AA481" s="25"/>
      <c r="AB481" s="25"/>
    </row>
    <row r="482" spans="1:28" ht="12.75" customHeight="1">
      <c r="A482" s="25"/>
      <c r="B482" s="25"/>
      <c r="C482" s="25"/>
      <c r="D482" s="25"/>
      <c r="E482" s="25"/>
      <c r="F482" s="25"/>
      <c r="G482" s="25"/>
      <c r="H482" s="25"/>
      <c r="I482" s="39"/>
      <c r="J482" s="25"/>
      <c r="K482" s="25"/>
      <c r="L482" s="25"/>
      <c r="M482" s="25"/>
      <c r="N482" s="25"/>
      <c r="O482" s="25"/>
      <c r="P482" s="25"/>
      <c r="Q482" s="25"/>
      <c r="R482" s="25"/>
      <c r="S482" s="25"/>
      <c r="T482" s="25"/>
      <c r="U482" s="25"/>
      <c r="V482" s="25"/>
      <c r="W482" s="25"/>
      <c r="X482" s="25"/>
      <c r="Y482" s="25"/>
      <c r="Z482" s="25"/>
      <c r="AA482" s="25"/>
      <c r="AB482" s="25"/>
    </row>
    <row r="483" spans="1:28" ht="12.75" customHeight="1">
      <c r="A483" s="25"/>
      <c r="B483" s="25"/>
      <c r="C483" s="25"/>
      <c r="D483" s="25"/>
      <c r="E483" s="25"/>
      <c r="F483" s="25"/>
      <c r="G483" s="25"/>
      <c r="H483" s="25"/>
      <c r="I483" s="39"/>
      <c r="J483" s="25"/>
      <c r="K483" s="25"/>
      <c r="L483" s="25"/>
      <c r="M483" s="25"/>
      <c r="N483" s="25"/>
      <c r="O483" s="25"/>
      <c r="P483" s="25"/>
      <c r="Q483" s="25"/>
      <c r="R483" s="25"/>
      <c r="S483" s="25"/>
      <c r="T483" s="25"/>
      <c r="U483" s="25"/>
      <c r="V483" s="25"/>
      <c r="W483" s="25"/>
      <c r="X483" s="25"/>
      <c r="Y483" s="25"/>
      <c r="Z483" s="25"/>
      <c r="AA483" s="25"/>
      <c r="AB483" s="25"/>
    </row>
    <row r="484" spans="1:28" ht="12.75" customHeight="1">
      <c r="A484" s="25"/>
      <c r="B484" s="25"/>
      <c r="C484" s="25"/>
      <c r="D484" s="25"/>
      <c r="E484" s="25"/>
      <c r="F484" s="25"/>
      <c r="G484" s="25"/>
      <c r="H484" s="25"/>
      <c r="I484" s="39"/>
      <c r="J484" s="25"/>
      <c r="K484" s="25"/>
      <c r="L484" s="25"/>
      <c r="M484" s="25"/>
      <c r="N484" s="25"/>
      <c r="O484" s="25"/>
      <c r="P484" s="25"/>
      <c r="Q484" s="25"/>
      <c r="R484" s="25"/>
      <c r="S484" s="25"/>
      <c r="T484" s="25"/>
      <c r="U484" s="25"/>
      <c r="V484" s="25"/>
      <c r="W484" s="25"/>
      <c r="X484" s="25"/>
      <c r="Y484" s="25"/>
      <c r="Z484" s="25"/>
      <c r="AA484" s="25"/>
      <c r="AB484" s="25"/>
    </row>
    <row r="485" spans="1:28" ht="12.75" customHeight="1">
      <c r="A485" s="25"/>
      <c r="B485" s="25"/>
      <c r="C485" s="25"/>
      <c r="D485" s="25"/>
      <c r="E485" s="25"/>
      <c r="F485" s="25"/>
      <c r="G485" s="25"/>
      <c r="H485" s="25"/>
      <c r="I485" s="39"/>
      <c r="J485" s="25"/>
      <c r="K485" s="25"/>
      <c r="L485" s="25"/>
      <c r="M485" s="25"/>
      <c r="N485" s="25"/>
      <c r="O485" s="25"/>
      <c r="P485" s="25"/>
      <c r="Q485" s="25"/>
      <c r="R485" s="25"/>
      <c r="S485" s="25"/>
      <c r="T485" s="25"/>
      <c r="U485" s="25"/>
      <c r="V485" s="25"/>
      <c r="W485" s="25"/>
      <c r="X485" s="25"/>
      <c r="Y485" s="25"/>
      <c r="Z485" s="25"/>
      <c r="AA485" s="25"/>
      <c r="AB485" s="25"/>
    </row>
    <row r="486" spans="1:28" ht="12.75" customHeight="1">
      <c r="A486" s="25"/>
      <c r="B486" s="25"/>
      <c r="C486" s="25"/>
      <c r="D486" s="25"/>
      <c r="E486" s="25"/>
      <c r="F486" s="25"/>
      <c r="G486" s="25"/>
      <c r="H486" s="25"/>
      <c r="I486" s="39"/>
      <c r="J486" s="25"/>
      <c r="K486" s="25"/>
      <c r="L486" s="25"/>
      <c r="M486" s="25"/>
      <c r="N486" s="25"/>
      <c r="O486" s="25"/>
      <c r="P486" s="25"/>
      <c r="Q486" s="25"/>
      <c r="R486" s="25"/>
      <c r="S486" s="25"/>
      <c r="T486" s="25"/>
      <c r="U486" s="25"/>
      <c r="V486" s="25"/>
      <c r="W486" s="25"/>
      <c r="X486" s="25"/>
      <c r="Y486" s="25"/>
      <c r="Z486" s="25"/>
      <c r="AA486" s="25"/>
      <c r="AB486" s="25"/>
    </row>
    <row r="487" spans="1:28" ht="12.75" customHeight="1">
      <c r="A487" s="25"/>
      <c r="B487" s="25"/>
      <c r="C487" s="25"/>
      <c r="D487" s="25"/>
      <c r="E487" s="25"/>
      <c r="F487" s="25"/>
      <c r="G487" s="25"/>
      <c r="H487" s="25"/>
      <c r="I487" s="39"/>
      <c r="J487" s="25"/>
      <c r="K487" s="25"/>
      <c r="L487" s="25"/>
      <c r="M487" s="25"/>
      <c r="N487" s="25"/>
      <c r="O487" s="25"/>
      <c r="P487" s="25"/>
      <c r="Q487" s="25"/>
      <c r="R487" s="25"/>
      <c r="S487" s="25"/>
      <c r="T487" s="25"/>
      <c r="U487" s="25"/>
      <c r="V487" s="25"/>
      <c r="W487" s="25"/>
      <c r="X487" s="25"/>
      <c r="Y487" s="25"/>
      <c r="Z487" s="25"/>
      <c r="AA487" s="25"/>
      <c r="AB487" s="25"/>
    </row>
    <row r="488" spans="1:28" ht="12.75" customHeight="1">
      <c r="A488" s="25"/>
      <c r="B488" s="25"/>
      <c r="C488" s="25"/>
      <c r="D488" s="25"/>
      <c r="E488" s="25"/>
      <c r="F488" s="25"/>
      <c r="G488" s="25"/>
      <c r="H488" s="25"/>
      <c r="I488" s="39"/>
      <c r="J488" s="25"/>
      <c r="K488" s="25"/>
      <c r="L488" s="25"/>
      <c r="M488" s="25"/>
      <c r="N488" s="25"/>
      <c r="O488" s="25"/>
      <c r="P488" s="25"/>
      <c r="Q488" s="25"/>
      <c r="R488" s="25"/>
      <c r="S488" s="25"/>
      <c r="T488" s="25"/>
      <c r="U488" s="25"/>
      <c r="V488" s="25"/>
      <c r="W488" s="25"/>
      <c r="X488" s="25"/>
      <c r="Y488" s="25"/>
      <c r="Z488" s="25"/>
      <c r="AA488" s="25"/>
      <c r="AB488" s="25"/>
    </row>
    <row r="489" spans="1:28" ht="12.75" customHeight="1">
      <c r="A489" s="25"/>
      <c r="B489" s="25"/>
      <c r="C489" s="25"/>
      <c r="D489" s="25"/>
      <c r="E489" s="25"/>
      <c r="F489" s="25"/>
      <c r="G489" s="25"/>
      <c r="H489" s="25"/>
      <c r="I489" s="39"/>
      <c r="J489" s="25"/>
      <c r="K489" s="25"/>
      <c r="L489" s="25"/>
      <c r="M489" s="25"/>
      <c r="N489" s="25"/>
      <c r="O489" s="25"/>
      <c r="P489" s="25"/>
      <c r="Q489" s="25"/>
      <c r="R489" s="25"/>
      <c r="S489" s="25"/>
      <c r="T489" s="25"/>
      <c r="U489" s="25"/>
      <c r="V489" s="25"/>
      <c r="W489" s="25"/>
      <c r="X489" s="25"/>
      <c r="Y489" s="25"/>
      <c r="Z489" s="25"/>
      <c r="AA489" s="25"/>
      <c r="AB489" s="25"/>
    </row>
    <row r="490" spans="1:28" ht="12.75" customHeight="1">
      <c r="A490" s="25"/>
      <c r="B490" s="25"/>
      <c r="C490" s="25"/>
      <c r="D490" s="25"/>
      <c r="E490" s="25"/>
      <c r="F490" s="25"/>
      <c r="G490" s="25"/>
      <c r="H490" s="25"/>
      <c r="I490" s="39"/>
      <c r="J490" s="25"/>
      <c r="K490" s="25"/>
      <c r="L490" s="25"/>
      <c r="M490" s="25"/>
      <c r="N490" s="25"/>
      <c r="O490" s="25"/>
      <c r="P490" s="25"/>
      <c r="Q490" s="25"/>
      <c r="R490" s="25"/>
      <c r="S490" s="25"/>
      <c r="T490" s="25"/>
      <c r="U490" s="25"/>
      <c r="V490" s="25"/>
      <c r="W490" s="25"/>
      <c r="X490" s="25"/>
      <c r="Y490" s="25"/>
      <c r="Z490" s="25"/>
      <c r="AA490" s="25"/>
      <c r="AB490" s="25"/>
    </row>
    <row r="491" spans="1:28" ht="12.75" customHeight="1">
      <c r="A491" s="25"/>
      <c r="B491" s="25"/>
      <c r="C491" s="25"/>
      <c r="D491" s="25"/>
      <c r="E491" s="25"/>
      <c r="F491" s="25"/>
      <c r="G491" s="25"/>
      <c r="H491" s="25"/>
      <c r="I491" s="39"/>
      <c r="J491" s="25"/>
      <c r="K491" s="25"/>
      <c r="L491" s="25"/>
      <c r="M491" s="25"/>
      <c r="N491" s="25"/>
      <c r="O491" s="25"/>
      <c r="P491" s="25"/>
      <c r="Q491" s="25"/>
      <c r="R491" s="25"/>
      <c r="S491" s="25"/>
      <c r="T491" s="25"/>
      <c r="U491" s="25"/>
      <c r="V491" s="25"/>
      <c r="W491" s="25"/>
      <c r="X491" s="25"/>
      <c r="Y491" s="25"/>
      <c r="Z491" s="25"/>
      <c r="AA491" s="25"/>
      <c r="AB491" s="25"/>
    </row>
    <row r="492" spans="1:28" ht="12.75" customHeight="1">
      <c r="A492" s="25"/>
      <c r="B492" s="25"/>
      <c r="C492" s="25"/>
      <c r="D492" s="25"/>
      <c r="E492" s="25"/>
      <c r="F492" s="25"/>
      <c r="G492" s="25"/>
      <c r="H492" s="25"/>
      <c r="I492" s="39"/>
      <c r="J492" s="25"/>
      <c r="K492" s="25"/>
      <c r="L492" s="25"/>
      <c r="M492" s="25"/>
      <c r="N492" s="25"/>
      <c r="O492" s="25"/>
      <c r="P492" s="25"/>
      <c r="Q492" s="25"/>
      <c r="R492" s="25"/>
      <c r="S492" s="25"/>
      <c r="T492" s="25"/>
      <c r="U492" s="25"/>
      <c r="V492" s="25"/>
      <c r="W492" s="25"/>
      <c r="X492" s="25"/>
      <c r="Y492" s="25"/>
      <c r="Z492" s="25"/>
      <c r="AA492" s="25"/>
      <c r="AB492" s="25"/>
    </row>
    <row r="493" spans="1:28" ht="12.75" customHeight="1">
      <c r="A493" s="25"/>
      <c r="B493" s="25"/>
      <c r="C493" s="25"/>
      <c r="D493" s="25"/>
      <c r="E493" s="25"/>
      <c r="F493" s="25"/>
      <c r="G493" s="25"/>
      <c r="H493" s="25"/>
      <c r="I493" s="39"/>
      <c r="J493" s="25"/>
      <c r="K493" s="25"/>
      <c r="L493" s="25"/>
      <c r="M493" s="25"/>
      <c r="N493" s="25"/>
      <c r="O493" s="25"/>
      <c r="P493" s="25"/>
      <c r="Q493" s="25"/>
      <c r="R493" s="25"/>
      <c r="S493" s="25"/>
      <c r="T493" s="25"/>
      <c r="U493" s="25"/>
      <c r="V493" s="25"/>
      <c r="W493" s="25"/>
      <c r="X493" s="25"/>
      <c r="Y493" s="25"/>
      <c r="Z493" s="25"/>
      <c r="AA493" s="25"/>
      <c r="AB493" s="25"/>
    </row>
    <row r="494" spans="1:28" ht="12.75" customHeight="1">
      <c r="A494" s="25"/>
      <c r="B494" s="25"/>
      <c r="C494" s="25"/>
      <c r="D494" s="25"/>
      <c r="E494" s="25"/>
      <c r="F494" s="25"/>
      <c r="G494" s="25"/>
      <c r="H494" s="25"/>
      <c r="I494" s="39"/>
      <c r="J494" s="25"/>
      <c r="K494" s="25"/>
      <c r="L494" s="25"/>
      <c r="M494" s="25"/>
      <c r="N494" s="25"/>
      <c r="O494" s="25"/>
      <c r="P494" s="25"/>
      <c r="Q494" s="25"/>
      <c r="R494" s="25"/>
      <c r="S494" s="25"/>
      <c r="T494" s="25"/>
      <c r="U494" s="25"/>
      <c r="V494" s="25"/>
      <c r="W494" s="25"/>
      <c r="X494" s="25"/>
      <c r="Y494" s="25"/>
      <c r="Z494" s="25"/>
      <c r="AA494" s="25"/>
      <c r="AB494" s="25"/>
    </row>
    <row r="495" spans="1:28" ht="12.75" customHeight="1">
      <c r="A495" s="25"/>
      <c r="B495" s="25"/>
      <c r="C495" s="25"/>
      <c r="D495" s="25"/>
      <c r="E495" s="25"/>
      <c r="F495" s="25"/>
      <c r="G495" s="25"/>
      <c r="H495" s="25"/>
      <c r="I495" s="39"/>
      <c r="J495" s="25"/>
      <c r="K495" s="25"/>
      <c r="L495" s="25"/>
      <c r="M495" s="25"/>
      <c r="N495" s="25"/>
      <c r="O495" s="25"/>
      <c r="P495" s="25"/>
      <c r="Q495" s="25"/>
      <c r="R495" s="25"/>
      <c r="S495" s="25"/>
      <c r="T495" s="25"/>
      <c r="U495" s="25"/>
      <c r="V495" s="25"/>
      <c r="W495" s="25"/>
      <c r="X495" s="25"/>
      <c r="Y495" s="25"/>
      <c r="Z495" s="25"/>
      <c r="AA495" s="25"/>
      <c r="AB495" s="25"/>
    </row>
    <row r="496" spans="1:28" ht="12.75" customHeight="1">
      <c r="A496" s="25"/>
      <c r="B496" s="25"/>
      <c r="C496" s="25"/>
      <c r="D496" s="25"/>
      <c r="E496" s="25"/>
      <c r="F496" s="25"/>
      <c r="G496" s="25"/>
      <c r="H496" s="25"/>
      <c r="I496" s="39"/>
      <c r="J496" s="25"/>
      <c r="K496" s="25"/>
      <c r="L496" s="25"/>
      <c r="M496" s="25"/>
      <c r="N496" s="25"/>
      <c r="O496" s="25"/>
      <c r="P496" s="25"/>
      <c r="Q496" s="25"/>
      <c r="R496" s="25"/>
      <c r="S496" s="25"/>
      <c r="T496" s="25"/>
      <c r="U496" s="25"/>
      <c r="V496" s="25"/>
      <c r="W496" s="25"/>
      <c r="X496" s="25"/>
      <c r="Y496" s="25"/>
      <c r="Z496" s="25"/>
      <c r="AA496" s="25"/>
      <c r="AB496" s="25"/>
    </row>
    <row r="497" spans="1:28" ht="12.75" customHeight="1">
      <c r="A497" s="25"/>
      <c r="B497" s="25"/>
      <c r="C497" s="25"/>
      <c r="D497" s="25"/>
      <c r="E497" s="25"/>
      <c r="F497" s="25"/>
      <c r="G497" s="25"/>
      <c r="H497" s="25"/>
      <c r="I497" s="39"/>
      <c r="J497" s="25"/>
      <c r="K497" s="25"/>
      <c r="L497" s="25"/>
      <c r="M497" s="25"/>
      <c r="N497" s="25"/>
      <c r="O497" s="25"/>
      <c r="P497" s="25"/>
      <c r="Q497" s="25"/>
      <c r="R497" s="25"/>
      <c r="S497" s="25"/>
      <c r="T497" s="25"/>
      <c r="U497" s="25"/>
      <c r="V497" s="25"/>
      <c r="W497" s="25"/>
      <c r="X497" s="25"/>
      <c r="Y497" s="25"/>
      <c r="Z497" s="25"/>
      <c r="AA497" s="25"/>
      <c r="AB497" s="25"/>
    </row>
    <row r="498" spans="1:28" ht="12.75" customHeight="1">
      <c r="A498" s="25"/>
      <c r="B498" s="25"/>
      <c r="C498" s="25"/>
      <c r="D498" s="25"/>
      <c r="E498" s="25"/>
      <c r="F498" s="25"/>
      <c r="G498" s="25"/>
      <c r="H498" s="25"/>
      <c r="I498" s="39"/>
      <c r="J498" s="25"/>
      <c r="K498" s="25"/>
      <c r="L498" s="25"/>
      <c r="M498" s="25"/>
      <c r="N498" s="25"/>
      <c r="O498" s="25"/>
      <c r="P498" s="25"/>
      <c r="Q498" s="25"/>
      <c r="R498" s="25"/>
      <c r="S498" s="25"/>
      <c r="T498" s="25"/>
      <c r="U498" s="25"/>
      <c r="V498" s="25"/>
      <c r="W498" s="25"/>
      <c r="X498" s="25"/>
      <c r="Y498" s="25"/>
      <c r="Z498" s="25"/>
      <c r="AA498" s="25"/>
      <c r="AB498" s="25"/>
    </row>
    <row r="499" spans="1:28" ht="12.75" customHeight="1">
      <c r="A499" s="25"/>
      <c r="B499" s="25"/>
      <c r="C499" s="25"/>
      <c r="D499" s="25"/>
      <c r="E499" s="25"/>
      <c r="F499" s="25"/>
      <c r="G499" s="25"/>
      <c r="H499" s="25"/>
      <c r="I499" s="39"/>
      <c r="J499" s="25"/>
      <c r="K499" s="25"/>
      <c r="L499" s="25"/>
      <c r="M499" s="25"/>
      <c r="N499" s="25"/>
      <c r="O499" s="25"/>
      <c r="P499" s="25"/>
      <c r="Q499" s="25"/>
      <c r="R499" s="25"/>
      <c r="S499" s="25"/>
      <c r="T499" s="25"/>
      <c r="U499" s="25"/>
      <c r="V499" s="25"/>
      <c r="W499" s="25"/>
      <c r="X499" s="25"/>
      <c r="Y499" s="25"/>
      <c r="Z499" s="25"/>
      <c r="AA499" s="25"/>
      <c r="AB499" s="25"/>
    </row>
    <row r="500" spans="1:28" ht="12.75" customHeight="1">
      <c r="A500" s="25"/>
      <c r="B500" s="25"/>
      <c r="C500" s="25"/>
      <c r="D500" s="25"/>
      <c r="E500" s="25"/>
      <c r="F500" s="25"/>
      <c r="G500" s="25"/>
      <c r="H500" s="25"/>
      <c r="I500" s="39"/>
      <c r="J500" s="25"/>
      <c r="K500" s="25"/>
      <c r="L500" s="25"/>
      <c r="M500" s="25"/>
      <c r="N500" s="25"/>
      <c r="O500" s="25"/>
      <c r="P500" s="25"/>
      <c r="Q500" s="25"/>
      <c r="R500" s="25"/>
      <c r="S500" s="25"/>
      <c r="T500" s="25"/>
      <c r="U500" s="25"/>
      <c r="V500" s="25"/>
      <c r="W500" s="25"/>
      <c r="X500" s="25"/>
      <c r="Y500" s="25"/>
      <c r="Z500" s="25"/>
      <c r="AA500" s="25"/>
      <c r="AB500" s="25"/>
    </row>
    <row r="501" spans="1:28" ht="12.75" customHeight="1">
      <c r="A501" s="25"/>
      <c r="B501" s="25"/>
      <c r="C501" s="25"/>
      <c r="D501" s="25"/>
      <c r="E501" s="25"/>
      <c r="F501" s="25"/>
      <c r="G501" s="25"/>
      <c r="H501" s="25"/>
      <c r="I501" s="39"/>
      <c r="J501" s="25"/>
      <c r="K501" s="25"/>
      <c r="L501" s="25"/>
      <c r="M501" s="25"/>
      <c r="N501" s="25"/>
      <c r="O501" s="25"/>
      <c r="P501" s="25"/>
      <c r="Q501" s="25"/>
      <c r="R501" s="25"/>
      <c r="S501" s="25"/>
      <c r="T501" s="25"/>
      <c r="U501" s="25"/>
      <c r="V501" s="25"/>
      <c r="W501" s="25"/>
      <c r="X501" s="25"/>
      <c r="Y501" s="25"/>
      <c r="Z501" s="25"/>
      <c r="AA501" s="25"/>
      <c r="AB501" s="25"/>
    </row>
    <row r="502" spans="1:28" ht="12.75" customHeight="1">
      <c r="A502" s="25"/>
      <c r="B502" s="25"/>
      <c r="C502" s="25"/>
      <c r="D502" s="25"/>
      <c r="E502" s="25"/>
      <c r="F502" s="25"/>
      <c r="G502" s="25"/>
      <c r="H502" s="25"/>
      <c r="I502" s="39"/>
      <c r="J502" s="25"/>
      <c r="K502" s="25"/>
      <c r="L502" s="25"/>
      <c r="M502" s="25"/>
      <c r="N502" s="25"/>
      <c r="O502" s="25"/>
      <c r="P502" s="25"/>
      <c r="Q502" s="25"/>
      <c r="R502" s="25"/>
      <c r="S502" s="25"/>
      <c r="T502" s="25"/>
      <c r="U502" s="25"/>
      <c r="V502" s="25"/>
      <c r="W502" s="25"/>
      <c r="X502" s="25"/>
      <c r="Y502" s="25"/>
      <c r="Z502" s="25"/>
      <c r="AA502" s="25"/>
      <c r="AB502" s="25"/>
    </row>
    <row r="503" spans="1:28" ht="12.75" customHeight="1">
      <c r="A503" s="25"/>
      <c r="B503" s="25"/>
      <c r="C503" s="25"/>
      <c r="D503" s="25"/>
      <c r="E503" s="25"/>
      <c r="F503" s="25"/>
      <c r="G503" s="25"/>
      <c r="H503" s="25"/>
      <c r="I503" s="39"/>
      <c r="J503" s="25"/>
      <c r="K503" s="25"/>
      <c r="L503" s="25"/>
      <c r="M503" s="25"/>
      <c r="N503" s="25"/>
      <c r="O503" s="25"/>
      <c r="P503" s="25"/>
      <c r="Q503" s="25"/>
      <c r="R503" s="25"/>
      <c r="S503" s="25"/>
      <c r="T503" s="25"/>
      <c r="U503" s="25"/>
      <c r="V503" s="25"/>
      <c r="W503" s="25"/>
      <c r="X503" s="25"/>
      <c r="Y503" s="25"/>
      <c r="Z503" s="25"/>
      <c r="AA503" s="25"/>
      <c r="AB503" s="25"/>
    </row>
    <row r="504" spans="1:28" ht="12.75" customHeight="1">
      <c r="A504" s="25"/>
      <c r="B504" s="25"/>
      <c r="C504" s="25"/>
      <c r="D504" s="25"/>
      <c r="E504" s="25"/>
      <c r="F504" s="25"/>
      <c r="G504" s="25"/>
      <c r="H504" s="25"/>
      <c r="I504" s="39"/>
      <c r="J504" s="25"/>
      <c r="K504" s="25"/>
      <c r="L504" s="25"/>
      <c r="M504" s="25"/>
      <c r="N504" s="25"/>
      <c r="O504" s="25"/>
      <c r="P504" s="25"/>
      <c r="Q504" s="25"/>
      <c r="R504" s="25"/>
      <c r="S504" s="25"/>
      <c r="T504" s="25"/>
      <c r="U504" s="25"/>
      <c r="V504" s="25"/>
      <c r="W504" s="25"/>
      <c r="X504" s="25"/>
      <c r="Y504" s="25"/>
      <c r="Z504" s="25"/>
      <c r="AA504" s="25"/>
      <c r="AB504" s="25"/>
    </row>
    <row r="505" spans="1:28" ht="12.75" customHeight="1">
      <c r="A505" s="25"/>
      <c r="B505" s="25"/>
      <c r="C505" s="25"/>
      <c r="D505" s="25"/>
      <c r="E505" s="25"/>
      <c r="F505" s="25"/>
      <c r="G505" s="25"/>
      <c r="H505" s="25"/>
      <c r="I505" s="39"/>
      <c r="J505" s="25"/>
      <c r="K505" s="25"/>
      <c r="L505" s="25"/>
      <c r="M505" s="25"/>
      <c r="N505" s="25"/>
      <c r="O505" s="25"/>
      <c r="P505" s="25"/>
      <c r="Q505" s="25"/>
      <c r="R505" s="25"/>
      <c r="S505" s="25"/>
      <c r="T505" s="25"/>
      <c r="U505" s="25"/>
      <c r="V505" s="25"/>
      <c r="W505" s="25"/>
      <c r="X505" s="25"/>
      <c r="Y505" s="25"/>
      <c r="Z505" s="25"/>
      <c r="AA505" s="25"/>
      <c r="AB505" s="25"/>
    </row>
    <row r="506" spans="1:28" ht="12.75" customHeight="1">
      <c r="A506" s="25"/>
      <c r="B506" s="25"/>
      <c r="C506" s="25"/>
      <c r="D506" s="25"/>
      <c r="E506" s="25"/>
      <c r="F506" s="25"/>
      <c r="G506" s="25"/>
      <c r="H506" s="25"/>
      <c r="I506" s="39"/>
      <c r="J506" s="25"/>
      <c r="K506" s="25"/>
      <c r="L506" s="25"/>
      <c r="M506" s="25"/>
      <c r="N506" s="25"/>
      <c r="O506" s="25"/>
      <c r="P506" s="25"/>
      <c r="Q506" s="25"/>
      <c r="R506" s="25"/>
      <c r="S506" s="25"/>
      <c r="T506" s="25"/>
      <c r="U506" s="25"/>
      <c r="V506" s="25"/>
      <c r="W506" s="25"/>
      <c r="X506" s="25"/>
      <c r="Y506" s="25"/>
      <c r="Z506" s="25"/>
      <c r="AA506" s="25"/>
      <c r="AB506" s="25"/>
    </row>
    <row r="507" spans="1:28" ht="12.75" customHeight="1">
      <c r="A507" s="25"/>
      <c r="B507" s="25"/>
      <c r="C507" s="25"/>
      <c r="D507" s="25"/>
      <c r="E507" s="25"/>
      <c r="F507" s="25"/>
      <c r="G507" s="25"/>
      <c r="H507" s="25"/>
      <c r="I507" s="39"/>
      <c r="J507" s="25"/>
      <c r="K507" s="25"/>
      <c r="L507" s="25"/>
      <c r="M507" s="25"/>
      <c r="N507" s="25"/>
      <c r="O507" s="25"/>
      <c r="P507" s="25"/>
      <c r="Q507" s="25"/>
      <c r="R507" s="25"/>
      <c r="S507" s="25"/>
      <c r="T507" s="25"/>
      <c r="U507" s="25"/>
      <c r="V507" s="25"/>
      <c r="W507" s="25"/>
      <c r="X507" s="25"/>
      <c r="Y507" s="25"/>
      <c r="Z507" s="25"/>
      <c r="AA507" s="25"/>
      <c r="AB507" s="25"/>
    </row>
    <row r="508" spans="1:28" ht="12.75" customHeight="1">
      <c r="A508" s="25"/>
      <c r="B508" s="25"/>
      <c r="C508" s="25"/>
      <c r="D508" s="25"/>
      <c r="E508" s="25"/>
      <c r="F508" s="25"/>
      <c r="G508" s="25"/>
      <c r="H508" s="25"/>
      <c r="I508" s="39"/>
      <c r="J508" s="25"/>
      <c r="K508" s="25"/>
      <c r="L508" s="25"/>
      <c r="M508" s="25"/>
      <c r="N508" s="25"/>
      <c r="O508" s="25"/>
      <c r="P508" s="25"/>
      <c r="Q508" s="25"/>
      <c r="R508" s="25"/>
      <c r="S508" s="25"/>
      <c r="T508" s="25"/>
      <c r="U508" s="25"/>
      <c r="V508" s="25"/>
      <c r="W508" s="25"/>
      <c r="X508" s="25"/>
      <c r="Y508" s="25"/>
      <c r="Z508" s="25"/>
      <c r="AA508" s="25"/>
      <c r="AB508" s="25"/>
    </row>
    <row r="509" spans="1:28" ht="12.75" customHeight="1">
      <c r="A509" s="25"/>
      <c r="B509" s="25"/>
      <c r="C509" s="25"/>
      <c r="D509" s="25"/>
      <c r="E509" s="25"/>
      <c r="F509" s="25"/>
      <c r="G509" s="25"/>
      <c r="H509" s="25"/>
      <c r="I509" s="39"/>
      <c r="J509" s="25"/>
      <c r="K509" s="25"/>
      <c r="L509" s="25"/>
      <c r="M509" s="25"/>
      <c r="N509" s="25"/>
      <c r="O509" s="25"/>
      <c r="P509" s="25"/>
      <c r="Q509" s="25"/>
      <c r="R509" s="25"/>
      <c r="S509" s="25"/>
      <c r="T509" s="25"/>
      <c r="U509" s="25"/>
      <c r="V509" s="25"/>
      <c r="W509" s="25"/>
      <c r="X509" s="25"/>
      <c r="Y509" s="25"/>
      <c r="Z509" s="25"/>
      <c r="AA509" s="25"/>
      <c r="AB509" s="25"/>
    </row>
    <row r="510" spans="1:28" ht="12.75" customHeight="1">
      <c r="A510" s="25"/>
      <c r="B510" s="25"/>
      <c r="C510" s="25"/>
      <c r="D510" s="25"/>
      <c r="E510" s="25"/>
      <c r="F510" s="25"/>
      <c r="G510" s="25"/>
      <c r="H510" s="25"/>
      <c r="I510" s="39"/>
      <c r="J510" s="25"/>
      <c r="K510" s="25"/>
      <c r="L510" s="25"/>
      <c r="M510" s="25"/>
      <c r="N510" s="25"/>
      <c r="O510" s="25"/>
      <c r="P510" s="25"/>
      <c r="Q510" s="25"/>
      <c r="R510" s="25"/>
      <c r="S510" s="25"/>
      <c r="T510" s="25"/>
      <c r="U510" s="25"/>
      <c r="V510" s="25"/>
      <c r="W510" s="25"/>
      <c r="X510" s="25"/>
      <c r="Y510" s="25"/>
      <c r="Z510" s="25"/>
      <c r="AA510" s="25"/>
      <c r="AB510" s="25"/>
    </row>
    <row r="511" spans="1:28" ht="12.75" customHeight="1">
      <c r="A511" s="25"/>
      <c r="B511" s="25"/>
      <c r="C511" s="25"/>
      <c r="D511" s="25"/>
      <c r="E511" s="25"/>
      <c r="F511" s="25"/>
      <c r="G511" s="25"/>
      <c r="H511" s="25"/>
      <c r="I511" s="39"/>
      <c r="J511" s="25"/>
      <c r="K511" s="25"/>
      <c r="L511" s="25"/>
      <c r="M511" s="25"/>
      <c r="N511" s="25"/>
      <c r="O511" s="25"/>
      <c r="P511" s="25"/>
      <c r="Q511" s="25"/>
      <c r="R511" s="25"/>
      <c r="S511" s="25"/>
      <c r="T511" s="25"/>
      <c r="U511" s="25"/>
      <c r="V511" s="25"/>
      <c r="W511" s="25"/>
      <c r="X511" s="25"/>
      <c r="Y511" s="25"/>
      <c r="Z511" s="25"/>
      <c r="AA511" s="25"/>
      <c r="AB511" s="25"/>
    </row>
    <row r="512" spans="1:28" ht="12.75" customHeight="1">
      <c r="A512" s="25"/>
      <c r="B512" s="25"/>
      <c r="C512" s="25"/>
      <c r="D512" s="25"/>
      <c r="E512" s="25"/>
      <c r="F512" s="25"/>
      <c r="G512" s="25"/>
      <c r="H512" s="25"/>
      <c r="I512" s="39"/>
      <c r="J512" s="25"/>
      <c r="K512" s="25"/>
      <c r="L512" s="25"/>
      <c r="M512" s="25"/>
      <c r="N512" s="25"/>
      <c r="O512" s="25"/>
      <c r="P512" s="25"/>
      <c r="Q512" s="25"/>
      <c r="R512" s="25"/>
      <c r="S512" s="25"/>
      <c r="T512" s="25"/>
      <c r="U512" s="25"/>
      <c r="V512" s="25"/>
      <c r="W512" s="25"/>
      <c r="X512" s="25"/>
      <c r="Y512" s="25"/>
      <c r="Z512" s="25"/>
      <c r="AA512" s="25"/>
      <c r="AB512" s="25"/>
    </row>
    <row r="513" spans="1:28" ht="12.75" customHeight="1">
      <c r="A513" s="25"/>
      <c r="B513" s="25"/>
      <c r="C513" s="25"/>
      <c r="D513" s="25"/>
      <c r="E513" s="25"/>
      <c r="F513" s="25"/>
      <c r="G513" s="25"/>
      <c r="H513" s="25"/>
      <c r="I513" s="39"/>
      <c r="J513" s="25"/>
      <c r="K513" s="25"/>
      <c r="L513" s="25"/>
      <c r="M513" s="25"/>
      <c r="N513" s="25"/>
      <c r="O513" s="25"/>
      <c r="P513" s="25"/>
      <c r="Q513" s="25"/>
      <c r="R513" s="25"/>
      <c r="S513" s="25"/>
      <c r="T513" s="25"/>
      <c r="U513" s="25"/>
      <c r="V513" s="25"/>
      <c r="W513" s="25"/>
      <c r="X513" s="25"/>
      <c r="Y513" s="25"/>
      <c r="Z513" s="25"/>
      <c r="AA513" s="25"/>
      <c r="AB513" s="25"/>
    </row>
    <row r="514" spans="1:28" ht="12.75" customHeight="1">
      <c r="A514" s="25"/>
      <c r="B514" s="25"/>
      <c r="C514" s="25"/>
      <c r="D514" s="25"/>
      <c r="E514" s="25"/>
      <c r="F514" s="25"/>
      <c r="G514" s="25"/>
      <c r="H514" s="25"/>
      <c r="I514" s="39"/>
      <c r="J514" s="25"/>
      <c r="K514" s="25"/>
      <c r="L514" s="25"/>
      <c r="M514" s="25"/>
      <c r="N514" s="25"/>
      <c r="O514" s="25"/>
      <c r="P514" s="25"/>
      <c r="Q514" s="25"/>
      <c r="R514" s="25"/>
      <c r="S514" s="25"/>
      <c r="T514" s="25"/>
      <c r="U514" s="25"/>
      <c r="V514" s="25"/>
      <c r="W514" s="25"/>
      <c r="X514" s="25"/>
      <c r="Y514" s="25"/>
      <c r="Z514" s="25"/>
      <c r="AA514" s="25"/>
      <c r="AB514" s="25"/>
    </row>
    <row r="515" spans="1:28" ht="12.75" customHeight="1">
      <c r="A515" s="25"/>
      <c r="B515" s="25"/>
      <c r="C515" s="25"/>
      <c r="D515" s="25"/>
      <c r="E515" s="25"/>
      <c r="F515" s="25"/>
      <c r="G515" s="25"/>
      <c r="H515" s="25"/>
      <c r="I515" s="39"/>
      <c r="J515" s="25"/>
      <c r="K515" s="25"/>
      <c r="L515" s="25"/>
      <c r="M515" s="25"/>
      <c r="N515" s="25"/>
      <c r="O515" s="25"/>
      <c r="P515" s="25"/>
      <c r="Q515" s="25"/>
      <c r="R515" s="25"/>
      <c r="S515" s="25"/>
      <c r="T515" s="25"/>
      <c r="U515" s="25"/>
      <c r="V515" s="25"/>
      <c r="W515" s="25"/>
      <c r="X515" s="25"/>
      <c r="Y515" s="25"/>
      <c r="Z515" s="25"/>
      <c r="AA515" s="25"/>
      <c r="AB515" s="25"/>
    </row>
    <row r="516" spans="1:28" ht="12.75" customHeight="1">
      <c r="A516" s="25"/>
      <c r="B516" s="25"/>
      <c r="C516" s="25"/>
      <c r="D516" s="25"/>
      <c r="E516" s="25"/>
      <c r="F516" s="25"/>
      <c r="G516" s="25"/>
      <c r="H516" s="25"/>
      <c r="I516" s="39"/>
      <c r="J516" s="25"/>
      <c r="K516" s="25"/>
      <c r="L516" s="25"/>
      <c r="M516" s="25"/>
      <c r="N516" s="25"/>
      <c r="O516" s="25"/>
      <c r="P516" s="25"/>
      <c r="Q516" s="25"/>
      <c r="R516" s="25"/>
      <c r="S516" s="25"/>
      <c r="T516" s="25"/>
      <c r="U516" s="25"/>
      <c r="V516" s="25"/>
      <c r="W516" s="25"/>
      <c r="X516" s="25"/>
      <c r="Y516" s="25"/>
      <c r="Z516" s="25"/>
      <c r="AA516" s="25"/>
      <c r="AB516" s="25"/>
    </row>
    <row r="517" spans="1:28" ht="12.75" customHeight="1">
      <c r="A517" s="25"/>
      <c r="B517" s="25"/>
      <c r="C517" s="25"/>
      <c r="D517" s="25"/>
      <c r="E517" s="25"/>
      <c r="F517" s="25"/>
      <c r="G517" s="25"/>
      <c r="H517" s="25"/>
      <c r="I517" s="39"/>
      <c r="J517" s="25"/>
      <c r="K517" s="25"/>
      <c r="L517" s="25"/>
      <c r="M517" s="25"/>
      <c r="N517" s="25"/>
      <c r="O517" s="25"/>
      <c r="P517" s="25"/>
      <c r="Q517" s="25"/>
      <c r="R517" s="25"/>
      <c r="S517" s="25"/>
      <c r="T517" s="25"/>
      <c r="U517" s="25"/>
      <c r="V517" s="25"/>
      <c r="W517" s="25"/>
      <c r="X517" s="25"/>
      <c r="Y517" s="25"/>
      <c r="Z517" s="25"/>
      <c r="AA517" s="25"/>
      <c r="AB517" s="25"/>
    </row>
    <row r="518" spans="1:28" ht="12.75" customHeight="1">
      <c r="A518" s="25"/>
      <c r="B518" s="25"/>
      <c r="C518" s="25"/>
      <c r="D518" s="25"/>
      <c r="E518" s="25"/>
      <c r="F518" s="25"/>
      <c r="G518" s="25"/>
      <c r="H518" s="25"/>
      <c r="I518" s="39"/>
      <c r="J518" s="25"/>
      <c r="K518" s="25"/>
      <c r="L518" s="25"/>
      <c r="M518" s="25"/>
      <c r="N518" s="25"/>
      <c r="O518" s="25"/>
      <c r="P518" s="25"/>
      <c r="Q518" s="25"/>
      <c r="R518" s="25"/>
      <c r="S518" s="25"/>
      <c r="T518" s="25"/>
      <c r="U518" s="25"/>
      <c r="V518" s="25"/>
      <c r="W518" s="25"/>
      <c r="X518" s="25"/>
      <c r="Y518" s="25"/>
      <c r="Z518" s="25"/>
      <c r="AA518" s="25"/>
      <c r="AB518" s="25"/>
    </row>
    <row r="519" spans="1:28" ht="12.75" customHeight="1">
      <c r="A519" s="25"/>
      <c r="B519" s="25"/>
      <c r="C519" s="25"/>
      <c r="D519" s="25"/>
      <c r="E519" s="25"/>
      <c r="F519" s="25"/>
      <c r="G519" s="25"/>
      <c r="H519" s="25"/>
      <c r="I519" s="39"/>
      <c r="J519" s="25"/>
      <c r="K519" s="25"/>
      <c r="L519" s="25"/>
      <c r="M519" s="25"/>
      <c r="N519" s="25"/>
      <c r="O519" s="25"/>
      <c r="P519" s="25"/>
      <c r="Q519" s="25"/>
      <c r="R519" s="25"/>
      <c r="S519" s="25"/>
      <c r="T519" s="25"/>
      <c r="U519" s="25"/>
      <c r="V519" s="25"/>
      <c r="W519" s="25"/>
      <c r="X519" s="25"/>
      <c r="Y519" s="25"/>
      <c r="Z519" s="25"/>
      <c r="AA519" s="25"/>
      <c r="AB519" s="25"/>
    </row>
    <row r="520" spans="1:28" ht="12.75" customHeight="1">
      <c r="A520" s="25"/>
      <c r="B520" s="25"/>
      <c r="C520" s="25"/>
      <c r="D520" s="25"/>
      <c r="E520" s="25"/>
      <c r="F520" s="25"/>
      <c r="G520" s="25"/>
      <c r="H520" s="25"/>
      <c r="I520" s="39"/>
      <c r="J520" s="25"/>
      <c r="K520" s="25"/>
      <c r="L520" s="25"/>
      <c r="M520" s="25"/>
      <c r="N520" s="25"/>
      <c r="O520" s="25"/>
      <c r="P520" s="25"/>
      <c r="Q520" s="25"/>
      <c r="R520" s="25"/>
      <c r="S520" s="25"/>
      <c r="T520" s="25"/>
      <c r="U520" s="25"/>
      <c r="V520" s="25"/>
      <c r="W520" s="25"/>
      <c r="X520" s="25"/>
      <c r="Y520" s="25"/>
      <c r="Z520" s="25"/>
      <c r="AA520" s="25"/>
      <c r="AB520" s="25"/>
    </row>
    <row r="521" spans="1:28" ht="12.75" customHeight="1">
      <c r="A521" s="25"/>
      <c r="B521" s="25"/>
      <c r="C521" s="25"/>
      <c r="D521" s="25"/>
      <c r="E521" s="25"/>
      <c r="F521" s="25"/>
      <c r="G521" s="25"/>
      <c r="H521" s="25"/>
      <c r="I521" s="39"/>
      <c r="J521" s="25"/>
      <c r="K521" s="25"/>
      <c r="L521" s="25"/>
      <c r="M521" s="25"/>
      <c r="N521" s="25"/>
      <c r="O521" s="25"/>
      <c r="P521" s="25"/>
      <c r="Q521" s="25"/>
      <c r="R521" s="25"/>
      <c r="S521" s="25"/>
      <c r="T521" s="25"/>
      <c r="U521" s="25"/>
      <c r="V521" s="25"/>
      <c r="W521" s="25"/>
      <c r="X521" s="25"/>
      <c r="Y521" s="25"/>
      <c r="Z521" s="25"/>
      <c r="AA521" s="25"/>
      <c r="AB521" s="25"/>
    </row>
    <row r="522" spans="1:28" ht="12.75" customHeight="1">
      <c r="A522" s="25"/>
      <c r="B522" s="25"/>
      <c r="C522" s="25"/>
      <c r="D522" s="25"/>
      <c r="E522" s="25"/>
      <c r="F522" s="25"/>
      <c r="G522" s="25"/>
      <c r="H522" s="25"/>
      <c r="I522" s="39"/>
      <c r="J522" s="25"/>
      <c r="K522" s="25"/>
      <c r="L522" s="25"/>
      <c r="M522" s="25"/>
      <c r="N522" s="25"/>
      <c r="O522" s="25"/>
      <c r="P522" s="25"/>
      <c r="Q522" s="25"/>
      <c r="R522" s="25"/>
      <c r="S522" s="25"/>
      <c r="T522" s="25"/>
      <c r="U522" s="25"/>
      <c r="V522" s="25"/>
      <c r="W522" s="25"/>
      <c r="X522" s="25"/>
      <c r="Y522" s="25"/>
      <c r="Z522" s="25"/>
      <c r="AA522" s="25"/>
      <c r="AB522" s="25"/>
    </row>
    <row r="523" spans="1:28" ht="12.75" customHeight="1">
      <c r="A523" s="25"/>
      <c r="B523" s="25"/>
      <c r="C523" s="25"/>
      <c r="D523" s="25"/>
      <c r="E523" s="25"/>
      <c r="F523" s="25"/>
      <c r="G523" s="25"/>
      <c r="H523" s="25"/>
      <c r="I523" s="39"/>
      <c r="J523" s="25"/>
      <c r="K523" s="25"/>
      <c r="L523" s="25"/>
      <c r="M523" s="25"/>
      <c r="N523" s="25"/>
      <c r="O523" s="25"/>
      <c r="P523" s="25"/>
      <c r="Q523" s="25"/>
      <c r="R523" s="25"/>
      <c r="S523" s="25"/>
      <c r="T523" s="25"/>
      <c r="U523" s="25"/>
      <c r="V523" s="25"/>
      <c r="W523" s="25"/>
      <c r="X523" s="25"/>
      <c r="Y523" s="25"/>
      <c r="Z523" s="25"/>
      <c r="AA523" s="25"/>
      <c r="AB523" s="25"/>
    </row>
    <row r="524" spans="1:28" ht="12.75" customHeight="1">
      <c r="A524" s="25"/>
      <c r="B524" s="25"/>
      <c r="C524" s="25"/>
      <c r="D524" s="25"/>
      <c r="E524" s="25"/>
      <c r="F524" s="25"/>
      <c r="G524" s="25"/>
      <c r="H524" s="25"/>
      <c r="I524" s="39"/>
      <c r="J524" s="25"/>
      <c r="K524" s="25"/>
      <c r="L524" s="25"/>
      <c r="M524" s="25"/>
      <c r="N524" s="25"/>
      <c r="O524" s="25"/>
      <c r="P524" s="25"/>
      <c r="Q524" s="25"/>
      <c r="R524" s="25"/>
      <c r="S524" s="25"/>
      <c r="T524" s="25"/>
      <c r="U524" s="25"/>
      <c r="V524" s="25"/>
      <c r="W524" s="25"/>
      <c r="X524" s="25"/>
      <c r="Y524" s="25"/>
      <c r="Z524" s="25"/>
      <c r="AA524" s="25"/>
      <c r="AB524" s="25"/>
    </row>
    <row r="525" spans="1:28" ht="12.75" customHeight="1">
      <c r="A525" s="25"/>
      <c r="B525" s="25"/>
      <c r="C525" s="25"/>
      <c r="D525" s="25"/>
      <c r="E525" s="25"/>
      <c r="F525" s="25"/>
      <c r="G525" s="25"/>
      <c r="H525" s="25"/>
      <c r="I525" s="39"/>
      <c r="J525" s="25"/>
      <c r="K525" s="25"/>
      <c r="L525" s="25"/>
      <c r="M525" s="25"/>
      <c r="N525" s="25"/>
      <c r="O525" s="25"/>
      <c r="P525" s="25"/>
      <c r="Q525" s="25"/>
      <c r="R525" s="25"/>
      <c r="S525" s="25"/>
      <c r="T525" s="25"/>
      <c r="U525" s="25"/>
      <c r="V525" s="25"/>
      <c r="W525" s="25"/>
      <c r="X525" s="25"/>
      <c r="Y525" s="25"/>
      <c r="Z525" s="25"/>
      <c r="AA525" s="25"/>
      <c r="AB525" s="25"/>
    </row>
    <row r="526" spans="1:28" ht="12.75" customHeight="1">
      <c r="A526" s="25"/>
      <c r="B526" s="25"/>
      <c r="C526" s="25"/>
      <c r="D526" s="25"/>
      <c r="E526" s="25"/>
      <c r="F526" s="25"/>
      <c r="G526" s="25"/>
      <c r="H526" s="25"/>
      <c r="I526" s="39"/>
      <c r="J526" s="25"/>
      <c r="K526" s="25"/>
      <c r="L526" s="25"/>
      <c r="M526" s="25"/>
      <c r="N526" s="25"/>
      <c r="O526" s="25"/>
      <c r="P526" s="25"/>
      <c r="Q526" s="25"/>
      <c r="R526" s="25"/>
      <c r="S526" s="25"/>
      <c r="T526" s="25"/>
      <c r="U526" s="25"/>
      <c r="V526" s="25"/>
      <c r="W526" s="25"/>
      <c r="X526" s="25"/>
      <c r="Y526" s="25"/>
      <c r="Z526" s="25"/>
      <c r="AA526" s="25"/>
      <c r="AB526" s="25"/>
    </row>
    <row r="527" spans="1:28" ht="12.75" customHeight="1">
      <c r="A527" s="25"/>
      <c r="B527" s="25"/>
      <c r="C527" s="25"/>
      <c r="D527" s="25"/>
      <c r="E527" s="25"/>
      <c r="F527" s="25"/>
      <c r="G527" s="25"/>
      <c r="H527" s="25"/>
      <c r="I527" s="39"/>
      <c r="J527" s="25"/>
      <c r="K527" s="25"/>
      <c r="L527" s="25"/>
      <c r="M527" s="25"/>
      <c r="N527" s="25"/>
      <c r="O527" s="25"/>
      <c r="P527" s="25"/>
      <c r="Q527" s="25"/>
      <c r="R527" s="25"/>
      <c r="S527" s="25"/>
      <c r="T527" s="25"/>
      <c r="U527" s="25"/>
      <c r="V527" s="25"/>
      <c r="W527" s="25"/>
      <c r="X527" s="25"/>
      <c r="Y527" s="25"/>
      <c r="Z527" s="25"/>
      <c r="AA527" s="25"/>
      <c r="AB527" s="25"/>
    </row>
    <row r="528" spans="1:28" ht="12.75" customHeight="1">
      <c r="A528" s="25"/>
      <c r="B528" s="25"/>
      <c r="C528" s="25"/>
      <c r="D528" s="25"/>
      <c r="E528" s="25"/>
      <c r="F528" s="25"/>
      <c r="G528" s="25"/>
      <c r="H528" s="25"/>
      <c r="I528" s="39"/>
      <c r="J528" s="25"/>
      <c r="K528" s="25"/>
      <c r="L528" s="25"/>
      <c r="M528" s="25"/>
      <c r="N528" s="25"/>
      <c r="O528" s="25"/>
      <c r="P528" s="25"/>
      <c r="Q528" s="25"/>
      <c r="R528" s="25"/>
      <c r="S528" s="25"/>
      <c r="T528" s="25"/>
      <c r="U528" s="25"/>
      <c r="V528" s="25"/>
      <c r="W528" s="25"/>
      <c r="X528" s="25"/>
      <c r="Y528" s="25"/>
      <c r="Z528" s="25"/>
      <c r="AA528" s="25"/>
      <c r="AB528" s="25"/>
    </row>
    <row r="529" spans="1:28" ht="12.75" customHeight="1">
      <c r="A529" s="25"/>
      <c r="B529" s="25"/>
      <c r="C529" s="25"/>
      <c r="D529" s="25"/>
      <c r="E529" s="25"/>
      <c r="F529" s="25"/>
      <c r="G529" s="25"/>
      <c r="H529" s="25"/>
      <c r="I529" s="39"/>
      <c r="J529" s="25"/>
      <c r="K529" s="25"/>
      <c r="L529" s="25"/>
      <c r="M529" s="25"/>
      <c r="N529" s="25"/>
      <c r="O529" s="25"/>
      <c r="P529" s="25"/>
      <c r="Q529" s="25"/>
      <c r="R529" s="25"/>
      <c r="S529" s="25"/>
      <c r="T529" s="25"/>
      <c r="U529" s="25"/>
      <c r="V529" s="25"/>
      <c r="W529" s="25"/>
      <c r="X529" s="25"/>
      <c r="Y529" s="25"/>
      <c r="Z529" s="25"/>
      <c r="AA529" s="25"/>
      <c r="AB529" s="25"/>
    </row>
    <row r="530" spans="1:28" ht="12.75" customHeight="1">
      <c r="A530" s="25"/>
      <c r="B530" s="25"/>
      <c r="C530" s="25"/>
      <c r="D530" s="25"/>
      <c r="E530" s="25"/>
      <c r="F530" s="25"/>
      <c r="G530" s="25"/>
      <c r="H530" s="25"/>
      <c r="I530" s="39"/>
      <c r="J530" s="25"/>
      <c r="K530" s="25"/>
      <c r="L530" s="25"/>
      <c r="M530" s="25"/>
      <c r="N530" s="25"/>
      <c r="O530" s="25"/>
      <c r="P530" s="25"/>
      <c r="Q530" s="25"/>
      <c r="R530" s="25"/>
      <c r="S530" s="25"/>
      <c r="T530" s="25"/>
      <c r="U530" s="25"/>
      <c r="V530" s="25"/>
      <c r="W530" s="25"/>
      <c r="X530" s="25"/>
      <c r="Y530" s="25"/>
      <c r="Z530" s="25"/>
      <c r="AA530" s="25"/>
      <c r="AB530" s="25"/>
    </row>
    <row r="531" spans="1:28" ht="12.75" customHeight="1">
      <c r="A531" s="25"/>
      <c r="B531" s="25"/>
      <c r="C531" s="25"/>
      <c r="D531" s="25"/>
      <c r="E531" s="25"/>
      <c r="F531" s="25"/>
      <c r="G531" s="25"/>
      <c r="H531" s="25"/>
      <c r="I531" s="39"/>
      <c r="J531" s="25"/>
      <c r="K531" s="25"/>
      <c r="L531" s="25"/>
      <c r="M531" s="25"/>
      <c r="N531" s="25"/>
      <c r="O531" s="25"/>
      <c r="P531" s="25"/>
      <c r="Q531" s="25"/>
      <c r="R531" s="25"/>
      <c r="S531" s="25"/>
      <c r="T531" s="25"/>
      <c r="U531" s="25"/>
      <c r="V531" s="25"/>
      <c r="W531" s="25"/>
      <c r="X531" s="25"/>
      <c r="Y531" s="25"/>
      <c r="Z531" s="25"/>
      <c r="AA531" s="25"/>
      <c r="AB531" s="25"/>
    </row>
    <row r="532" spans="1:28" ht="12.75" customHeight="1">
      <c r="A532" s="25"/>
      <c r="B532" s="25"/>
      <c r="C532" s="25"/>
      <c r="D532" s="25"/>
      <c r="E532" s="25"/>
      <c r="F532" s="25"/>
      <c r="G532" s="25"/>
      <c r="H532" s="25"/>
      <c r="I532" s="39"/>
      <c r="J532" s="25"/>
      <c r="K532" s="25"/>
      <c r="L532" s="25"/>
      <c r="M532" s="25"/>
      <c r="N532" s="25"/>
      <c r="O532" s="25"/>
      <c r="P532" s="25"/>
      <c r="Q532" s="25"/>
      <c r="R532" s="25"/>
      <c r="S532" s="25"/>
      <c r="T532" s="25"/>
      <c r="U532" s="25"/>
      <c r="V532" s="25"/>
      <c r="W532" s="25"/>
      <c r="X532" s="25"/>
      <c r="Y532" s="25"/>
      <c r="Z532" s="25"/>
      <c r="AA532" s="25"/>
      <c r="AB532" s="25"/>
    </row>
    <row r="533" spans="1:28" ht="12.75" customHeight="1">
      <c r="A533" s="25"/>
      <c r="B533" s="25"/>
      <c r="C533" s="25"/>
      <c r="D533" s="25"/>
      <c r="E533" s="25"/>
      <c r="F533" s="25"/>
      <c r="G533" s="25"/>
      <c r="H533" s="25"/>
      <c r="I533" s="39"/>
      <c r="J533" s="25"/>
      <c r="K533" s="25"/>
      <c r="L533" s="25"/>
      <c r="M533" s="25"/>
      <c r="N533" s="25"/>
      <c r="O533" s="25"/>
      <c r="P533" s="25"/>
      <c r="Q533" s="25"/>
      <c r="R533" s="25"/>
      <c r="S533" s="25"/>
      <c r="T533" s="25"/>
      <c r="U533" s="25"/>
      <c r="V533" s="25"/>
      <c r="W533" s="25"/>
      <c r="X533" s="25"/>
      <c r="Y533" s="25"/>
      <c r="Z533" s="25"/>
      <c r="AA533" s="25"/>
      <c r="AB533" s="25"/>
    </row>
    <row r="534" spans="1:28" ht="12.75" customHeight="1">
      <c r="A534" s="25"/>
      <c r="B534" s="25"/>
      <c r="C534" s="25"/>
      <c r="D534" s="25"/>
      <c r="E534" s="25"/>
      <c r="F534" s="25"/>
      <c r="G534" s="25"/>
      <c r="H534" s="25"/>
      <c r="I534" s="39"/>
      <c r="J534" s="25"/>
      <c r="K534" s="25"/>
      <c r="L534" s="25"/>
      <c r="M534" s="25"/>
      <c r="N534" s="25"/>
      <c r="O534" s="25"/>
      <c r="P534" s="25"/>
      <c r="Q534" s="25"/>
      <c r="R534" s="25"/>
      <c r="S534" s="25"/>
      <c r="T534" s="25"/>
      <c r="U534" s="25"/>
      <c r="V534" s="25"/>
      <c r="W534" s="25"/>
      <c r="X534" s="25"/>
      <c r="Y534" s="25"/>
      <c r="Z534" s="25"/>
      <c r="AA534" s="25"/>
      <c r="AB534" s="25"/>
    </row>
    <row r="535" spans="1:28" ht="12.75" customHeight="1">
      <c r="A535" s="25"/>
      <c r="B535" s="25"/>
      <c r="C535" s="25"/>
      <c r="D535" s="25"/>
      <c r="E535" s="25"/>
      <c r="F535" s="25"/>
      <c r="G535" s="25"/>
      <c r="H535" s="25"/>
      <c r="I535" s="39"/>
      <c r="J535" s="25"/>
      <c r="K535" s="25"/>
      <c r="L535" s="25"/>
      <c r="M535" s="25"/>
      <c r="N535" s="25"/>
      <c r="O535" s="25"/>
      <c r="P535" s="25"/>
      <c r="Q535" s="25"/>
      <c r="R535" s="25"/>
      <c r="S535" s="25"/>
      <c r="T535" s="25"/>
      <c r="U535" s="25"/>
      <c r="V535" s="25"/>
      <c r="W535" s="25"/>
      <c r="X535" s="25"/>
      <c r="Y535" s="25"/>
      <c r="Z535" s="25"/>
      <c r="AA535" s="25"/>
      <c r="AB535" s="25"/>
    </row>
    <row r="536" spans="1:28" ht="12.75" customHeight="1">
      <c r="A536" s="25"/>
      <c r="B536" s="25"/>
      <c r="C536" s="25"/>
      <c r="D536" s="25"/>
      <c r="E536" s="25"/>
      <c r="F536" s="25"/>
      <c r="G536" s="25"/>
      <c r="H536" s="25"/>
      <c r="I536" s="39"/>
      <c r="J536" s="25"/>
      <c r="K536" s="25"/>
      <c r="L536" s="25"/>
      <c r="M536" s="25"/>
      <c r="N536" s="25"/>
      <c r="O536" s="25"/>
      <c r="P536" s="25"/>
      <c r="Q536" s="25"/>
      <c r="R536" s="25"/>
      <c r="S536" s="25"/>
      <c r="T536" s="25"/>
      <c r="U536" s="25"/>
      <c r="V536" s="25"/>
      <c r="W536" s="25"/>
      <c r="X536" s="25"/>
      <c r="Y536" s="25"/>
      <c r="Z536" s="25"/>
      <c r="AA536" s="25"/>
      <c r="AB536" s="25"/>
    </row>
    <row r="537" spans="1:28" ht="12.75" customHeight="1">
      <c r="A537" s="25"/>
      <c r="B537" s="25"/>
      <c r="C537" s="25"/>
      <c r="D537" s="25"/>
      <c r="E537" s="25"/>
      <c r="F537" s="25"/>
      <c r="G537" s="25"/>
      <c r="H537" s="25"/>
      <c r="I537" s="39"/>
      <c r="J537" s="25"/>
      <c r="K537" s="25"/>
      <c r="L537" s="25"/>
      <c r="M537" s="25"/>
      <c r="N537" s="25"/>
      <c r="O537" s="25"/>
      <c r="P537" s="25"/>
      <c r="Q537" s="25"/>
      <c r="R537" s="25"/>
      <c r="S537" s="25"/>
      <c r="T537" s="25"/>
      <c r="U537" s="25"/>
      <c r="V537" s="25"/>
      <c r="W537" s="25"/>
      <c r="X537" s="25"/>
      <c r="Y537" s="25"/>
      <c r="Z537" s="25"/>
      <c r="AA537" s="25"/>
      <c r="AB537" s="25"/>
    </row>
    <row r="538" spans="1:28" ht="12.75" customHeight="1">
      <c r="A538" s="25"/>
      <c r="B538" s="25"/>
      <c r="C538" s="25"/>
      <c r="D538" s="25"/>
      <c r="E538" s="25"/>
      <c r="F538" s="25"/>
      <c r="G538" s="25"/>
      <c r="H538" s="25"/>
      <c r="I538" s="39"/>
      <c r="J538" s="25"/>
      <c r="K538" s="25"/>
      <c r="L538" s="25"/>
      <c r="M538" s="25"/>
      <c r="N538" s="25"/>
      <c r="O538" s="25"/>
      <c r="P538" s="25"/>
      <c r="Q538" s="25"/>
      <c r="R538" s="25"/>
      <c r="S538" s="25"/>
      <c r="T538" s="25"/>
      <c r="U538" s="25"/>
      <c r="V538" s="25"/>
      <c r="W538" s="25"/>
      <c r="X538" s="25"/>
      <c r="Y538" s="25"/>
      <c r="Z538" s="25"/>
      <c r="AA538" s="25"/>
      <c r="AB538" s="25"/>
    </row>
    <row r="539" spans="1:28" ht="12.75" customHeight="1">
      <c r="A539" s="25"/>
      <c r="B539" s="25"/>
      <c r="C539" s="25"/>
      <c r="D539" s="25"/>
      <c r="E539" s="25"/>
      <c r="F539" s="25"/>
      <c r="G539" s="25"/>
      <c r="H539" s="25"/>
      <c r="I539" s="39"/>
      <c r="J539" s="25"/>
      <c r="K539" s="25"/>
      <c r="L539" s="25"/>
      <c r="M539" s="25"/>
      <c r="N539" s="25"/>
      <c r="O539" s="25"/>
      <c r="P539" s="25"/>
      <c r="Q539" s="25"/>
      <c r="R539" s="25"/>
      <c r="S539" s="25"/>
      <c r="T539" s="25"/>
      <c r="U539" s="25"/>
      <c r="V539" s="25"/>
      <c r="W539" s="25"/>
      <c r="X539" s="25"/>
      <c r="Y539" s="25"/>
      <c r="Z539" s="25"/>
      <c r="AA539" s="25"/>
      <c r="AB539" s="25"/>
    </row>
    <row r="540" spans="1:28" ht="12.75" customHeight="1">
      <c r="A540" s="25"/>
      <c r="B540" s="25"/>
      <c r="C540" s="25"/>
      <c r="D540" s="25"/>
      <c r="E540" s="25"/>
      <c r="F540" s="25"/>
      <c r="G540" s="25"/>
      <c r="H540" s="25"/>
      <c r="I540" s="39"/>
      <c r="J540" s="25"/>
      <c r="K540" s="25"/>
      <c r="L540" s="25"/>
      <c r="M540" s="25"/>
      <c r="N540" s="25"/>
      <c r="O540" s="25"/>
      <c r="P540" s="25"/>
      <c r="Q540" s="25"/>
      <c r="R540" s="25"/>
      <c r="S540" s="25"/>
      <c r="T540" s="25"/>
      <c r="U540" s="25"/>
      <c r="V540" s="25"/>
      <c r="W540" s="25"/>
      <c r="X540" s="25"/>
      <c r="Y540" s="25"/>
      <c r="Z540" s="25"/>
      <c r="AA540" s="25"/>
      <c r="AB540" s="25"/>
    </row>
    <row r="541" spans="1:28" ht="12.75" customHeight="1">
      <c r="A541" s="25"/>
      <c r="B541" s="25"/>
      <c r="C541" s="25"/>
      <c r="D541" s="25"/>
      <c r="E541" s="25"/>
      <c r="F541" s="25"/>
      <c r="G541" s="25"/>
      <c r="H541" s="25"/>
      <c r="I541" s="39"/>
      <c r="J541" s="25"/>
      <c r="K541" s="25"/>
      <c r="L541" s="25"/>
      <c r="M541" s="25"/>
      <c r="N541" s="25"/>
      <c r="O541" s="25"/>
      <c r="P541" s="25"/>
      <c r="Q541" s="25"/>
      <c r="R541" s="25"/>
      <c r="S541" s="25"/>
      <c r="T541" s="25"/>
      <c r="U541" s="25"/>
      <c r="V541" s="25"/>
      <c r="W541" s="25"/>
      <c r="X541" s="25"/>
      <c r="Y541" s="25"/>
      <c r="Z541" s="25"/>
      <c r="AA541" s="25"/>
      <c r="AB541" s="25"/>
    </row>
    <row r="542" spans="1:28" ht="12.75" customHeight="1">
      <c r="A542" s="25"/>
      <c r="B542" s="25"/>
      <c r="C542" s="25"/>
      <c r="D542" s="25"/>
      <c r="E542" s="25"/>
      <c r="F542" s="25"/>
      <c r="G542" s="25"/>
      <c r="H542" s="25"/>
      <c r="I542" s="39"/>
      <c r="J542" s="25"/>
      <c r="K542" s="25"/>
      <c r="L542" s="25"/>
      <c r="M542" s="25"/>
      <c r="N542" s="25"/>
      <c r="O542" s="25"/>
      <c r="P542" s="25"/>
      <c r="Q542" s="25"/>
      <c r="R542" s="25"/>
      <c r="S542" s="25"/>
      <c r="T542" s="25"/>
      <c r="U542" s="25"/>
      <c r="V542" s="25"/>
      <c r="W542" s="25"/>
      <c r="X542" s="25"/>
      <c r="Y542" s="25"/>
      <c r="Z542" s="25"/>
      <c r="AA542" s="25"/>
      <c r="AB542" s="25"/>
    </row>
    <row r="543" spans="1:28" ht="12.75" customHeight="1">
      <c r="A543" s="25"/>
      <c r="B543" s="25"/>
      <c r="C543" s="25"/>
      <c r="D543" s="25"/>
      <c r="E543" s="25"/>
      <c r="F543" s="25"/>
      <c r="G543" s="25"/>
      <c r="H543" s="25"/>
      <c r="I543" s="39"/>
      <c r="J543" s="25"/>
      <c r="K543" s="25"/>
      <c r="L543" s="25"/>
      <c r="M543" s="25"/>
      <c r="N543" s="25"/>
      <c r="O543" s="25"/>
      <c r="P543" s="25"/>
      <c r="Q543" s="25"/>
      <c r="R543" s="25"/>
      <c r="S543" s="25"/>
      <c r="T543" s="25"/>
      <c r="U543" s="25"/>
      <c r="V543" s="25"/>
      <c r="W543" s="25"/>
      <c r="X543" s="25"/>
      <c r="Y543" s="25"/>
      <c r="Z543" s="25"/>
      <c r="AA543" s="25"/>
      <c r="AB543" s="25"/>
    </row>
    <row r="544" spans="1:28" ht="12.75" customHeight="1">
      <c r="A544" s="25"/>
      <c r="B544" s="25"/>
      <c r="C544" s="25"/>
      <c r="D544" s="25"/>
      <c r="E544" s="25"/>
      <c r="F544" s="25"/>
      <c r="G544" s="25"/>
      <c r="H544" s="25"/>
      <c r="I544" s="39"/>
      <c r="J544" s="25"/>
      <c r="K544" s="25"/>
      <c r="L544" s="25"/>
      <c r="M544" s="25"/>
      <c r="N544" s="25"/>
      <c r="O544" s="25"/>
      <c r="P544" s="25"/>
      <c r="Q544" s="25"/>
      <c r="R544" s="25"/>
      <c r="S544" s="25"/>
      <c r="T544" s="25"/>
      <c r="U544" s="25"/>
      <c r="V544" s="25"/>
      <c r="W544" s="25"/>
      <c r="X544" s="25"/>
      <c r="Y544" s="25"/>
      <c r="Z544" s="25"/>
      <c r="AA544" s="25"/>
      <c r="AB544" s="25"/>
    </row>
    <row r="545" spans="1:28" ht="12.75" customHeight="1">
      <c r="A545" s="25"/>
      <c r="B545" s="25"/>
      <c r="C545" s="25"/>
      <c r="D545" s="25"/>
      <c r="E545" s="25"/>
      <c r="F545" s="25"/>
      <c r="G545" s="25"/>
      <c r="H545" s="25"/>
      <c r="I545" s="39"/>
      <c r="J545" s="25"/>
      <c r="K545" s="25"/>
      <c r="L545" s="25"/>
      <c r="M545" s="25"/>
      <c r="N545" s="25"/>
      <c r="O545" s="25"/>
      <c r="P545" s="25"/>
      <c r="Q545" s="25"/>
      <c r="R545" s="25"/>
      <c r="S545" s="25"/>
      <c r="T545" s="25"/>
      <c r="U545" s="25"/>
      <c r="V545" s="25"/>
      <c r="W545" s="25"/>
      <c r="X545" s="25"/>
      <c r="Y545" s="25"/>
      <c r="Z545" s="25"/>
      <c r="AA545" s="25"/>
      <c r="AB545" s="25"/>
    </row>
    <row r="546" spans="1:28" ht="12.75" customHeight="1">
      <c r="A546" s="25"/>
      <c r="B546" s="25"/>
      <c r="C546" s="25"/>
      <c r="D546" s="25"/>
      <c r="E546" s="25"/>
      <c r="F546" s="25"/>
      <c r="G546" s="25"/>
      <c r="H546" s="25"/>
      <c r="I546" s="39"/>
      <c r="J546" s="25"/>
      <c r="K546" s="25"/>
      <c r="L546" s="25"/>
      <c r="M546" s="25"/>
      <c r="N546" s="25"/>
      <c r="O546" s="25"/>
      <c r="P546" s="25"/>
      <c r="Q546" s="25"/>
      <c r="R546" s="25"/>
      <c r="S546" s="25"/>
      <c r="T546" s="25"/>
      <c r="U546" s="25"/>
      <c r="V546" s="25"/>
      <c r="W546" s="25"/>
      <c r="X546" s="25"/>
      <c r="Y546" s="25"/>
      <c r="Z546" s="25"/>
      <c r="AA546" s="25"/>
      <c r="AB546" s="25"/>
    </row>
    <row r="547" spans="1:28" ht="12.75" customHeight="1">
      <c r="A547" s="25"/>
      <c r="B547" s="25"/>
      <c r="C547" s="25"/>
      <c r="D547" s="25"/>
      <c r="E547" s="25"/>
      <c r="F547" s="25"/>
      <c r="G547" s="25"/>
      <c r="H547" s="25"/>
      <c r="I547" s="39"/>
      <c r="J547" s="25"/>
      <c r="K547" s="25"/>
      <c r="L547" s="25"/>
      <c r="M547" s="25"/>
      <c r="N547" s="25"/>
      <c r="O547" s="25"/>
      <c r="P547" s="25"/>
      <c r="Q547" s="25"/>
      <c r="R547" s="25"/>
      <c r="S547" s="25"/>
      <c r="T547" s="25"/>
      <c r="U547" s="25"/>
      <c r="V547" s="25"/>
      <c r="W547" s="25"/>
      <c r="X547" s="25"/>
      <c r="Y547" s="25"/>
      <c r="Z547" s="25"/>
      <c r="AA547" s="25"/>
      <c r="AB547" s="25"/>
    </row>
    <row r="548" spans="1:28" ht="12.75" customHeight="1">
      <c r="A548" s="25"/>
      <c r="B548" s="25"/>
      <c r="C548" s="25"/>
      <c r="D548" s="25"/>
      <c r="E548" s="25"/>
      <c r="F548" s="25"/>
      <c r="G548" s="25"/>
      <c r="H548" s="25"/>
      <c r="I548" s="39"/>
      <c r="J548" s="25"/>
      <c r="K548" s="25"/>
      <c r="L548" s="25"/>
      <c r="M548" s="25"/>
      <c r="N548" s="25"/>
      <c r="O548" s="25"/>
      <c r="P548" s="25"/>
      <c r="Q548" s="25"/>
      <c r="R548" s="25"/>
      <c r="S548" s="25"/>
      <c r="T548" s="25"/>
      <c r="U548" s="25"/>
      <c r="V548" s="25"/>
      <c r="W548" s="25"/>
      <c r="X548" s="25"/>
      <c r="Y548" s="25"/>
      <c r="Z548" s="25"/>
      <c r="AA548" s="25"/>
      <c r="AB548" s="25"/>
    </row>
    <row r="549" spans="1:28" ht="12.75" customHeight="1">
      <c r="A549" s="25"/>
      <c r="B549" s="25"/>
      <c r="C549" s="25"/>
      <c r="D549" s="25"/>
      <c r="E549" s="25"/>
      <c r="F549" s="25"/>
      <c r="G549" s="25"/>
      <c r="H549" s="25"/>
      <c r="I549" s="39"/>
      <c r="J549" s="25"/>
      <c r="K549" s="25"/>
      <c r="L549" s="25"/>
      <c r="M549" s="25"/>
      <c r="N549" s="25"/>
      <c r="O549" s="25"/>
      <c r="P549" s="25"/>
      <c r="Q549" s="25"/>
      <c r="R549" s="25"/>
      <c r="S549" s="25"/>
      <c r="T549" s="25"/>
      <c r="U549" s="25"/>
      <c r="V549" s="25"/>
      <c r="W549" s="25"/>
      <c r="X549" s="25"/>
      <c r="Y549" s="25"/>
      <c r="Z549" s="25"/>
      <c r="AA549" s="25"/>
      <c r="AB549" s="25"/>
    </row>
    <row r="550" spans="1:28" ht="12.75" customHeight="1">
      <c r="A550" s="25"/>
      <c r="B550" s="25"/>
      <c r="C550" s="25"/>
      <c r="D550" s="25"/>
      <c r="E550" s="25"/>
      <c r="F550" s="25"/>
      <c r="G550" s="25"/>
      <c r="H550" s="25"/>
      <c r="I550" s="39"/>
      <c r="J550" s="25"/>
      <c r="K550" s="25"/>
      <c r="L550" s="25"/>
      <c r="M550" s="25"/>
      <c r="N550" s="25"/>
      <c r="O550" s="25"/>
      <c r="P550" s="25"/>
      <c r="Q550" s="25"/>
      <c r="R550" s="25"/>
      <c r="S550" s="25"/>
      <c r="T550" s="25"/>
      <c r="U550" s="25"/>
      <c r="V550" s="25"/>
      <c r="W550" s="25"/>
      <c r="X550" s="25"/>
      <c r="Y550" s="25"/>
      <c r="Z550" s="25"/>
      <c r="AA550" s="25"/>
      <c r="AB550" s="25"/>
    </row>
    <row r="551" spans="1:28" ht="12.75" customHeight="1">
      <c r="A551" s="25"/>
      <c r="B551" s="25"/>
      <c r="C551" s="25"/>
      <c r="D551" s="25"/>
      <c r="E551" s="25"/>
      <c r="F551" s="25"/>
      <c r="G551" s="25"/>
      <c r="H551" s="25"/>
      <c r="I551" s="39"/>
      <c r="J551" s="25"/>
      <c r="K551" s="25"/>
      <c r="L551" s="25"/>
      <c r="M551" s="25"/>
      <c r="N551" s="25"/>
      <c r="O551" s="25"/>
      <c r="P551" s="25"/>
      <c r="Q551" s="25"/>
      <c r="R551" s="25"/>
      <c r="S551" s="25"/>
      <c r="T551" s="25"/>
      <c r="U551" s="25"/>
      <c r="V551" s="25"/>
      <c r="W551" s="25"/>
      <c r="X551" s="25"/>
      <c r="Y551" s="25"/>
      <c r="Z551" s="25"/>
      <c r="AA551" s="25"/>
      <c r="AB551" s="25"/>
    </row>
    <row r="552" spans="1:28" ht="12.75" customHeight="1">
      <c r="A552" s="25"/>
      <c r="B552" s="25"/>
      <c r="C552" s="25"/>
      <c r="D552" s="25"/>
      <c r="E552" s="25"/>
      <c r="F552" s="25"/>
      <c r="G552" s="25"/>
      <c r="H552" s="25"/>
      <c r="I552" s="39"/>
      <c r="J552" s="25"/>
      <c r="K552" s="25"/>
      <c r="L552" s="25"/>
      <c r="M552" s="25"/>
      <c r="N552" s="25"/>
      <c r="O552" s="25"/>
      <c r="P552" s="25"/>
      <c r="Q552" s="25"/>
      <c r="R552" s="25"/>
      <c r="S552" s="25"/>
      <c r="T552" s="25"/>
      <c r="U552" s="25"/>
      <c r="V552" s="25"/>
      <c r="W552" s="25"/>
      <c r="X552" s="25"/>
      <c r="Y552" s="25"/>
      <c r="Z552" s="25"/>
      <c r="AA552" s="25"/>
      <c r="AB552" s="25"/>
    </row>
    <row r="553" spans="1:28" ht="12.75" customHeight="1">
      <c r="A553" s="25"/>
      <c r="B553" s="25"/>
      <c r="C553" s="25"/>
      <c r="D553" s="25"/>
      <c r="E553" s="25"/>
      <c r="F553" s="25"/>
      <c r="G553" s="25"/>
      <c r="H553" s="25"/>
      <c r="I553" s="39"/>
      <c r="J553" s="25"/>
      <c r="K553" s="25"/>
      <c r="L553" s="25"/>
      <c r="M553" s="25"/>
      <c r="N553" s="25"/>
      <c r="O553" s="25"/>
      <c r="P553" s="25"/>
      <c r="Q553" s="25"/>
      <c r="R553" s="25"/>
      <c r="S553" s="25"/>
      <c r="T553" s="25"/>
      <c r="U553" s="25"/>
      <c r="V553" s="25"/>
      <c r="W553" s="25"/>
      <c r="X553" s="25"/>
      <c r="Y553" s="25"/>
      <c r="Z553" s="25"/>
      <c r="AA553" s="25"/>
      <c r="AB553" s="25"/>
    </row>
    <row r="554" spans="1:28" ht="12.75" customHeight="1">
      <c r="A554" s="25"/>
      <c r="B554" s="25"/>
      <c r="C554" s="25"/>
      <c r="D554" s="25"/>
      <c r="E554" s="25"/>
      <c r="F554" s="25"/>
      <c r="G554" s="25"/>
      <c r="H554" s="25"/>
      <c r="I554" s="39"/>
      <c r="J554" s="25"/>
      <c r="K554" s="25"/>
      <c r="L554" s="25"/>
      <c r="M554" s="25"/>
      <c r="N554" s="25"/>
      <c r="O554" s="25"/>
      <c r="P554" s="25"/>
      <c r="Q554" s="25"/>
      <c r="R554" s="25"/>
      <c r="S554" s="25"/>
      <c r="T554" s="25"/>
      <c r="U554" s="25"/>
      <c r="V554" s="25"/>
      <c r="W554" s="25"/>
      <c r="X554" s="25"/>
      <c r="Y554" s="25"/>
      <c r="Z554" s="25"/>
      <c r="AA554" s="25"/>
      <c r="AB554" s="25"/>
    </row>
    <row r="555" spans="1:28" ht="12.75" customHeight="1">
      <c r="A555" s="25"/>
      <c r="B555" s="25"/>
      <c r="C555" s="25"/>
      <c r="D555" s="25"/>
      <c r="E555" s="25"/>
      <c r="F555" s="25"/>
      <c r="G555" s="25"/>
      <c r="H555" s="25"/>
      <c r="I555" s="39"/>
      <c r="J555" s="25"/>
      <c r="K555" s="25"/>
      <c r="L555" s="25"/>
      <c r="M555" s="25"/>
      <c r="N555" s="25"/>
      <c r="O555" s="25"/>
      <c r="P555" s="25"/>
      <c r="Q555" s="25"/>
      <c r="R555" s="25"/>
      <c r="S555" s="25"/>
      <c r="T555" s="25"/>
      <c r="U555" s="25"/>
      <c r="V555" s="25"/>
      <c r="W555" s="25"/>
      <c r="X555" s="25"/>
      <c r="Y555" s="25"/>
      <c r="Z555" s="25"/>
      <c r="AA555" s="25"/>
      <c r="AB555" s="25"/>
    </row>
    <row r="556" spans="1:28" ht="12.75" customHeight="1">
      <c r="A556" s="25"/>
      <c r="B556" s="25"/>
      <c r="C556" s="25"/>
      <c r="D556" s="25"/>
      <c r="E556" s="25"/>
      <c r="F556" s="25"/>
      <c r="G556" s="25"/>
      <c r="H556" s="25"/>
      <c r="I556" s="39"/>
      <c r="J556" s="25"/>
      <c r="K556" s="25"/>
      <c r="L556" s="25"/>
      <c r="M556" s="25"/>
      <c r="N556" s="25"/>
      <c r="O556" s="25"/>
      <c r="P556" s="25"/>
      <c r="Q556" s="25"/>
      <c r="R556" s="25"/>
      <c r="S556" s="25"/>
      <c r="T556" s="25"/>
      <c r="U556" s="25"/>
      <c r="V556" s="25"/>
      <c r="W556" s="25"/>
      <c r="X556" s="25"/>
      <c r="Y556" s="25"/>
      <c r="Z556" s="25"/>
      <c r="AA556" s="25"/>
      <c r="AB556" s="25"/>
    </row>
    <row r="557" spans="1:28" ht="12.75" customHeight="1">
      <c r="A557" s="25"/>
      <c r="B557" s="25"/>
      <c r="C557" s="25"/>
      <c r="D557" s="25"/>
      <c r="E557" s="25"/>
      <c r="F557" s="25"/>
      <c r="G557" s="25"/>
      <c r="H557" s="25"/>
      <c r="I557" s="39"/>
      <c r="J557" s="25"/>
      <c r="K557" s="25"/>
      <c r="L557" s="25"/>
      <c r="M557" s="25"/>
      <c r="N557" s="25"/>
      <c r="O557" s="25"/>
      <c r="P557" s="25"/>
      <c r="Q557" s="25"/>
      <c r="R557" s="25"/>
      <c r="S557" s="25"/>
      <c r="T557" s="25"/>
      <c r="U557" s="25"/>
      <c r="V557" s="25"/>
      <c r="W557" s="25"/>
      <c r="X557" s="25"/>
      <c r="Y557" s="25"/>
      <c r="Z557" s="25"/>
      <c r="AA557" s="25"/>
      <c r="AB557" s="25"/>
    </row>
    <row r="558" spans="1:28" ht="12.75" customHeight="1">
      <c r="A558" s="25"/>
      <c r="B558" s="25"/>
      <c r="C558" s="25"/>
      <c r="D558" s="25"/>
      <c r="E558" s="25"/>
      <c r="F558" s="25"/>
      <c r="G558" s="25"/>
      <c r="H558" s="25"/>
      <c r="I558" s="39"/>
      <c r="J558" s="25"/>
      <c r="K558" s="25"/>
      <c r="L558" s="25"/>
      <c r="M558" s="25"/>
      <c r="N558" s="25"/>
      <c r="O558" s="25"/>
      <c r="P558" s="25"/>
      <c r="Q558" s="25"/>
      <c r="R558" s="25"/>
      <c r="S558" s="25"/>
      <c r="T558" s="25"/>
      <c r="U558" s="25"/>
      <c r="V558" s="25"/>
      <c r="W558" s="25"/>
      <c r="X558" s="25"/>
      <c r="Y558" s="25"/>
      <c r="Z558" s="25"/>
      <c r="AA558" s="25"/>
      <c r="AB558" s="25"/>
    </row>
    <row r="559" spans="1:28" ht="12.75" customHeight="1">
      <c r="A559" s="25"/>
      <c r="B559" s="25"/>
      <c r="C559" s="25"/>
      <c r="D559" s="25"/>
      <c r="E559" s="25"/>
      <c r="F559" s="25"/>
      <c r="G559" s="25"/>
      <c r="H559" s="25"/>
      <c r="I559" s="39"/>
      <c r="J559" s="25"/>
      <c r="K559" s="25"/>
      <c r="L559" s="25"/>
      <c r="M559" s="25"/>
      <c r="N559" s="25"/>
      <c r="O559" s="25"/>
      <c r="P559" s="25"/>
      <c r="Q559" s="25"/>
      <c r="R559" s="25"/>
      <c r="S559" s="25"/>
      <c r="T559" s="25"/>
      <c r="U559" s="25"/>
      <c r="V559" s="25"/>
      <c r="W559" s="25"/>
      <c r="X559" s="25"/>
      <c r="Y559" s="25"/>
      <c r="Z559" s="25"/>
      <c r="AA559" s="25"/>
      <c r="AB559" s="25"/>
    </row>
    <row r="560" spans="1:28" ht="12.75" customHeight="1">
      <c r="A560" s="25"/>
      <c r="B560" s="25"/>
      <c r="C560" s="25"/>
      <c r="D560" s="25"/>
      <c r="E560" s="25"/>
      <c r="F560" s="25"/>
      <c r="G560" s="25"/>
      <c r="H560" s="25"/>
      <c r="I560" s="39"/>
      <c r="J560" s="25"/>
      <c r="K560" s="25"/>
      <c r="L560" s="25"/>
      <c r="M560" s="25"/>
      <c r="N560" s="25"/>
      <c r="O560" s="25"/>
      <c r="P560" s="25"/>
      <c r="Q560" s="25"/>
      <c r="R560" s="25"/>
      <c r="S560" s="25"/>
      <c r="T560" s="25"/>
      <c r="U560" s="25"/>
      <c r="V560" s="25"/>
      <c r="W560" s="25"/>
      <c r="X560" s="25"/>
      <c r="Y560" s="25"/>
      <c r="Z560" s="25"/>
      <c r="AA560" s="25"/>
      <c r="AB560" s="25"/>
    </row>
    <row r="561" spans="1:28" ht="12.75" customHeight="1">
      <c r="A561" s="25"/>
      <c r="B561" s="25"/>
      <c r="C561" s="25"/>
      <c r="D561" s="25"/>
      <c r="E561" s="25"/>
      <c r="F561" s="25"/>
      <c r="G561" s="25"/>
      <c r="H561" s="25"/>
      <c r="I561" s="39"/>
      <c r="J561" s="25"/>
      <c r="K561" s="25"/>
      <c r="L561" s="25"/>
      <c r="M561" s="25"/>
      <c r="N561" s="25"/>
      <c r="O561" s="25"/>
      <c r="P561" s="25"/>
      <c r="Q561" s="25"/>
      <c r="R561" s="25"/>
      <c r="S561" s="25"/>
      <c r="T561" s="25"/>
      <c r="U561" s="25"/>
      <c r="V561" s="25"/>
      <c r="W561" s="25"/>
      <c r="X561" s="25"/>
      <c r="Y561" s="25"/>
      <c r="Z561" s="25"/>
      <c r="AA561" s="25"/>
      <c r="AB561" s="25"/>
    </row>
    <row r="562" spans="1:28" ht="12.75" customHeight="1">
      <c r="A562" s="25"/>
      <c r="B562" s="25"/>
      <c r="C562" s="25"/>
      <c r="D562" s="25"/>
      <c r="E562" s="25"/>
      <c r="F562" s="25"/>
      <c r="G562" s="25"/>
      <c r="H562" s="25"/>
      <c r="I562" s="39"/>
      <c r="J562" s="25"/>
      <c r="K562" s="25"/>
      <c r="L562" s="25"/>
      <c r="M562" s="25"/>
      <c r="N562" s="25"/>
      <c r="O562" s="25"/>
      <c r="P562" s="25"/>
      <c r="Q562" s="25"/>
      <c r="R562" s="25"/>
      <c r="S562" s="25"/>
      <c r="T562" s="25"/>
      <c r="U562" s="25"/>
      <c r="V562" s="25"/>
      <c r="W562" s="25"/>
      <c r="X562" s="25"/>
      <c r="Y562" s="25"/>
      <c r="Z562" s="25"/>
      <c r="AA562" s="25"/>
      <c r="AB562" s="25"/>
    </row>
    <row r="563" spans="1:28" ht="12.75" customHeight="1">
      <c r="A563" s="25"/>
      <c r="B563" s="25"/>
      <c r="C563" s="25"/>
      <c r="D563" s="25"/>
      <c r="E563" s="25"/>
      <c r="F563" s="25"/>
      <c r="G563" s="25"/>
      <c r="H563" s="25"/>
      <c r="I563" s="39"/>
      <c r="J563" s="25"/>
      <c r="K563" s="25"/>
      <c r="L563" s="25"/>
      <c r="M563" s="25"/>
      <c r="N563" s="25"/>
      <c r="O563" s="25"/>
      <c r="P563" s="25"/>
      <c r="Q563" s="25"/>
      <c r="R563" s="25"/>
      <c r="S563" s="25"/>
      <c r="T563" s="25"/>
      <c r="U563" s="25"/>
      <c r="V563" s="25"/>
      <c r="W563" s="25"/>
      <c r="X563" s="25"/>
      <c r="Y563" s="25"/>
      <c r="Z563" s="25"/>
      <c r="AA563" s="25"/>
      <c r="AB563" s="25"/>
    </row>
    <row r="564" spans="1:28" ht="12.75" customHeight="1">
      <c r="A564" s="25"/>
      <c r="B564" s="25"/>
      <c r="C564" s="25"/>
      <c r="D564" s="25"/>
      <c r="E564" s="25"/>
      <c r="F564" s="25"/>
      <c r="G564" s="25"/>
      <c r="H564" s="25"/>
      <c r="I564" s="39"/>
      <c r="J564" s="25"/>
      <c r="K564" s="25"/>
      <c r="L564" s="25"/>
      <c r="M564" s="25"/>
      <c r="N564" s="25"/>
      <c r="O564" s="25"/>
      <c r="P564" s="25"/>
      <c r="Q564" s="25"/>
      <c r="R564" s="25"/>
      <c r="S564" s="25"/>
      <c r="T564" s="25"/>
      <c r="U564" s="25"/>
      <c r="V564" s="25"/>
      <c r="W564" s="25"/>
      <c r="X564" s="25"/>
      <c r="Y564" s="25"/>
      <c r="Z564" s="25"/>
      <c r="AA564" s="25"/>
      <c r="AB564" s="25"/>
    </row>
    <row r="565" spans="1:28" ht="12.75" customHeight="1">
      <c r="A565" s="25"/>
      <c r="B565" s="25"/>
      <c r="C565" s="25"/>
      <c r="D565" s="25"/>
      <c r="E565" s="25"/>
      <c r="F565" s="25"/>
      <c r="G565" s="25"/>
      <c r="H565" s="25"/>
      <c r="I565" s="39"/>
      <c r="J565" s="25"/>
      <c r="K565" s="25"/>
      <c r="L565" s="25"/>
      <c r="M565" s="25"/>
      <c r="N565" s="25"/>
      <c r="O565" s="25"/>
      <c r="P565" s="25"/>
      <c r="Q565" s="25"/>
      <c r="R565" s="25"/>
      <c r="S565" s="25"/>
      <c r="T565" s="25"/>
      <c r="U565" s="25"/>
      <c r="V565" s="25"/>
      <c r="W565" s="25"/>
      <c r="X565" s="25"/>
      <c r="Y565" s="25"/>
      <c r="Z565" s="25"/>
      <c r="AA565" s="25"/>
      <c r="AB565" s="25"/>
    </row>
    <row r="566" spans="1:28" ht="12.75" customHeight="1">
      <c r="A566" s="25"/>
      <c r="B566" s="25"/>
      <c r="C566" s="25"/>
      <c r="D566" s="25"/>
      <c r="E566" s="25"/>
      <c r="F566" s="25"/>
      <c r="G566" s="25"/>
      <c r="H566" s="25"/>
      <c r="I566" s="39"/>
      <c r="J566" s="25"/>
      <c r="K566" s="25"/>
      <c r="L566" s="25"/>
      <c r="M566" s="25"/>
      <c r="N566" s="25"/>
      <c r="O566" s="25"/>
      <c r="P566" s="25"/>
      <c r="Q566" s="25"/>
      <c r="R566" s="25"/>
      <c r="S566" s="25"/>
      <c r="T566" s="25"/>
      <c r="U566" s="25"/>
      <c r="V566" s="25"/>
      <c r="W566" s="25"/>
      <c r="X566" s="25"/>
      <c r="Y566" s="25"/>
      <c r="Z566" s="25"/>
      <c r="AA566" s="25"/>
      <c r="AB566" s="25"/>
    </row>
    <row r="567" spans="1:28" ht="12.75" customHeight="1">
      <c r="A567" s="25"/>
      <c r="B567" s="25"/>
      <c r="C567" s="25"/>
      <c r="D567" s="25"/>
      <c r="E567" s="25"/>
      <c r="F567" s="25"/>
      <c r="G567" s="25"/>
      <c r="H567" s="25"/>
      <c r="I567" s="39"/>
      <c r="J567" s="25"/>
      <c r="K567" s="25"/>
      <c r="L567" s="25"/>
      <c r="M567" s="25"/>
      <c r="N567" s="25"/>
      <c r="O567" s="25"/>
      <c r="P567" s="25"/>
      <c r="Q567" s="25"/>
      <c r="R567" s="25"/>
      <c r="S567" s="25"/>
      <c r="T567" s="25"/>
      <c r="U567" s="25"/>
      <c r="V567" s="25"/>
      <c r="W567" s="25"/>
      <c r="X567" s="25"/>
      <c r="Y567" s="25"/>
      <c r="Z567" s="25"/>
      <c r="AA567" s="25"/>
      <c r="AB567" s="25"/>
    </row>
    <row r="568" spans="1:28" ht="12.75" customHeight="1">
      <c r="A568" s="25"/>
      <c r="B568" s="25"/>
      <c r="C568" s="25"/>
      <c r="D568" s="25"/>
      <c r="E568" s="25"/>
      <c r="F568" s="25"/>
      <c r="G568" s="25"/>
      <c r="H568" s="25"/>
      <c r="I568" s="39"/>
      <c r="J568" s="25"/>
      <c r="K568" s="25"/>
      <c r="L568" s="25"/>
      <c r="M568" s="25"/>
      <c r="N568" s="25"/>
      <c r="O568" s="25"/>
      <c r="P568" s="25"/>
      <c r="Q568" s="25"/>
      <c r="R568" s="25"/>
      <c r="S568" s="25"/>
      <c r="T568" s="25"/>
      <c r="U568" s="25"/>
      <c r="V568" s="25"/>
      <c r="W568" s="25"/>
      <c r="X568" s="25"/>
      <c r="Y568" s="25"/>
      <c r="Z568" s="25"/>
      <c r="AA568" s="25"/>
      <c r="AB568" s="25"/>
    </row>
    <row r="569" spans="1:28" ht="12.75" customHeight="1">
      <c r="A569" s="25"/>
      <c r="B569" s="25"/>
      <c r="C569" s="25"/>
      <c r="D569" s="25"/>
      <c r="E569" s="25"/>
      <c r="F569" s="25"/>
      <c r="G569" s="25"/>
      <c r="H569" s="25"/>
      <c r="I569" s="39"/>
      <c r="J569" s="25"/>
      <c r="K569" s="25"/>
      <c r="L569" s="25"/>
      <c r="M569" s="25"/>
      <c r="N569" s="25"/>
      <c r="O569" s="25"/>
      <c r="P569" s="25"/>
      <c r="Q569" s="25"/>
      <c r="R569" s="25"/>
      <c r="S569" s="25"/>
      <c r="T569" s="25"/>
      <c r="U569" s="25"/>
      <c r="V569" s="25"/>
      <c r="W569" s="25"/>
      <c r="X569" s="25"/>
      <c r="Y569" s="25"/>
      <c r="Z569" s="25"/>
      <c r="AA569" s="25"/>
      <c r="AB569" s="25"/>
    </row>
    <row r="570" spans="1:28" ht="12.75" customHeight="1">
      <c r="A570" s="25"/>
      <c r="B570" s="25"/>
      <c r="C570" s="25"/>
      <c r="D570" s="25"/>
      <c r="E570" s="25"/>
      <c r="F570" s="25"/>
      <c r="G570" s="25"/>
      <c r="H570" s="25"/>
      <c r="I570" s="39"/>
      <c r="J570" s="25"/>
      <c r="K570" s="25"/>
      <c r="L570" s="25"/>
      <c r="M570" s="25"/>
      <c r="N570" s="25"/>
      <c r="O570" s="25"/>
      <c r="P570" s="25"/>
      <c r="Q570" s="25"/>
      <c r="R570" s="25"/>
      <c r="S570" s="25"/>
      <c r="T570" s="25"/>
      <c r="U570" s="25"/>
      <c r="V570" s="25"/>
      <c r="W570" s="25"/>
      <c r="X570" s="25"/>
      <c r="Y570" s="25"/>
      <c r="Z570" s="25"/>
      <c r="AA570" s="25"/>
      <c r="AB570" s="25"/>
    </row>
    <row r="571" spans="1:28" ht="12.75" customHeight="1">
      <c r="A571" s="25"/>
      <c r="B571" s="25"/>
      <c r="C571" s="25"/>
      <c r="D571" s="25"/>
      <c r="E571" s="25"/>
      <c r="F571" s="25"/>
      <c r="G571" s="25"/>
      <c r="H571" s="25"/>
      <c r="I571" s="39"/>
      <c r="J571" s="25"/>
      <c r="K571" s="25"/>
      <c r="L571" s="25"/>
      <c r="M571" s="25"/>
      <c r="N571" s="25"/>
      <c r="O571" s="25"/>
      <c r="P571" s="25"/>
      <c r="Q571" s="25"/>
      <c r="R571" s="25"/>
      <c r="S571" s="25"/>
      <c r="T571" s="25"/>
      <c r="U571" s="25"/>
      <c r="V571" s="25"/>
      <c r="W571" s="25"/>
      <c r="X571" s="25"/>
      <c r="Y571" s="25"/>
      <c r="Z571" s="25"/>
      <c r="AA571" s="25"/>
      <c r="AB571" s="25"/>
    </row>
    <row r="572" spans="1:28" ht="12.75" customHeight="1">
      <c r="A572" s="25"/>
      <c r="B572" s="25"/>
      <c r="C572" s="25"/>
      <c r="D572" s="25"/>
      <c r="E572" s="25"/>
      <c r="F572" s="25"/>
      <c r="G572" s="25"/>
      <c r="H572" s="25"/>
      <c r="I572" s="39"/>
      <c r="J572" s="25"/>
      <c r="K572" s="25"/>
      <c r="L572" s="25"/>
      <c r="M572" s="25"/>
      <c r="N572" s="25"/>
      <c r="O572" s="25"/>
      <c r="P572" s="25"/>
      <c r="Q572" s="25"/>
      <c r="R572" s="25"/>
      <c r="S572" s="25"/>
      <c r="T572" s="25"/>
      <c r="U572" s="25"/>
      <c r="V572" s="25"/>
      <c r="W572" s="25"/>
      <c r="X572" s="25"/>
      <c r="Y572" s="25"/>
      <c r="Z572" s="25"/>
      <c r="AA572" s="25"/>
      <c r="AB572" s="25"/>
    </row>
    <row r="573" spans="1:28" ht="12.75" customHeight="1">
      <c r="A573" s="25"/>
      <c r="B573" s="25"/>
      <c r="C573" s="25"/>
      <c r="D573" s="25"/>
      <c r="E573" s="25"/>
      <c r="F573" s="25"/>
      <c r="G573" s="25"/>
      <c r="H573" s="25"/>
      <c r="I573" s="39"/>
      <c r="J573" s="25"/>
      <c r="K573" s="25"/>
      <c r="L573" s="25"/>
      <c r="M573" s="25"/>
      <c r="N573" s="25"/>
      <c r="O573" s="25"/>
      <c r="P573" s="25"/>
      <c r="Q573" s="25"/>
      <c r="R573" s="25"/>
      <c r="S573" s="25"/>
      <c r="T573" s="25"/>
      <c r="U573" s="25"/>
      <c r="V573" s="25"/>
      <c r="W573" s="25"/>
      <c r="X573" s="25"/>
      <c r="Y573" s="25"/>
      <c r="Z573" s="25"/>
      <c r="AA573" s="25"/>
      <c r="AB573" s="25"/>
    </row>
    <row r="574" spans="1:28" ht="12.75" customHeight="1">
      <c r="A574" s="25"/>
      <c r="B574" s="25"/>
      <c r="C574" s="25"/>
      <c r="D574" s="25"/>
      <c r="E574" s="25"/>
      <c r="F574" s="25"/>
      <c r="G574" s="25"/>
      <c r="H574" s="25"/>
      <c r="I574" s="39"/>
      <c r="J574" s="25"/>
      <c r="K574" s="25"/>
      <c r="L574" s="25"/>
      <c r="M574" s="25"/>
      <c r="N574" s="25"/>
      <c r="O574" s="25"/>
      <c r="P574" s="25"/>
      <c r="Q574" s="25"/>
      <c r="R574" s="25"/>
      <c r="S574" s="25"/>
      <c r="T574" s="25"/>
      <c r="U574" s="25"/>
      <c r="V574" s="25"/>
      <c r="W574" s="25"/>
      <c r="X574" s="25"/>
      <c r="Y574" s="25"/>
      <c r="Z574" s="25"/>
      <c r="AA574" s="25"/>
      <c r="AB574" s="25"/>
    </row>
    <row r="575" spans="1:28" ht="12.75" customHeight="1">
      <c r="A575" s="25"/>
      <c r="B575" s="25"/>
      <c r="C575" s="25"/>
      <c r="D575" s="25"/>
      <c r="E575" s="25"/>
      <c r="F575" s="25"/>
      <c r="G575" s="25"/>
      <c r="H575" s="25"/>
      <c r="I575" s="39"/>
      <c r="J575" s="25"/>
      <c r="K575" s="25"/>
      <c r="L575" s="25"/>
      <c r="M575" s="25"/>
      <c r="N575" s="25"/>
      <c r="O575" s="25"/>
      <c r="P575" s="25"/>
      <c r="Q575" s="25"/>
      <c r="R575" s="25"/>
      <c r="S575" s="25"/>
      <c r="T575" s="25"/>
      <c r="U575" s="25"/>
      <c r="V575" s="25"/>
      <c r="W575" s="25"/>
      <c r="X575" s="25"/>
      <c r="Y575" s="25"/>
      <c r="Z575" s="25"/>
      <c r="AA575" s="25"/>
      <c r="AB575" s="25"/>
    </row>
    <row r="576" spans="1:28" ht="12.75" customHeight="1">
      <c r="A576" s="25"/>
      <c r="B576" s="25"/>
      <c r="C576" s="25"/>
      <c r="D576" s="25"/>
      <c r="E576" s="25"/>
      <c r="F576" s="25"/>
      <c r="G576" s="25"/>
      <c r="H576" s="25"/>
      <c r="I576" s="39"/>
      <c r="J576" s="25"/>
      <c r="K576" s="25"/>
      <c r="L576" s="25"/>
      <c r="M576" s="25"/>
      <c r="N576" s="25"/>
      <c r="O576" s="25"/>
      <c r="P576" s="25"/>
      <c r="Q576" s="25"/>
      <c r="R576" s="25"/>
      <c r="S576" s="25"/>
      <c r="T576" s="25"/>
      <c r="U576" s="25"/>
      <c r="V576" s="25"/>
      <c r="W576" s="25"/>
      <c r="X576" s="25"/>
      <c r="Y576" s="25"/>
      <c r="Z576" s="25"/>
      <c r="AA576" s="25"/>
      <c r="AB576" s="25"/>
    </row>
    <row r="577" spans="1:28" ht="12.75" customHeight="1">
      <c r="A577" s="25"/>
      <c r="B577" s="25"/>
      <c r="C577" s="25"/>
      <c r="D577" s="25"/>
      <c r="E577" s="25"/>
      <c r="F577" s="25"/>
      <c r="G577" s="25"/>
      <c r="H577" s="25"/>
      <c r="I577" s="39"/>
      <c r="J577" s="25"/>
      <c r="K577" s="25"/>
      <c r="L577" s="25"/>
      <c r="M577" s="25"/>
      <c r="N577" s="25"/>
      <c r="O577" s="25"/>
      <c r="P577" s="25"/>
      <c r="Q577" s="25"/>
      <c r="R577" s="25"/>
      <c r="S577" s="25"/>
      <c r="T577" s="25"/>
      <c r="U577" s="25"/>
      <c r="V577" s="25"/>
      <c r="W577" s="25"/>
      <c r="X577" s="25"/>
      <c r="Y577" s="25"/>
      <c r="Z577" s="25"/>
      <c r="AA577" s="25"/>
      <c r="AB577" s="25"/>
    </row>
    <row r="578" spans="1:28" ht="12.75" customHeight="1">
      <c r="A578" s="25"/>
      <c r="B578" s="25"/>
      <c r="C578" s="25"/>
      <c r="D578" s="25"/>
      <c r="E578" s="25"/>
      <c r="F578" s="25"/>
      <c r="G578" s="25"/>
      <c r="H578" s="25"/>
      <c r="I578" s="39"/>
      <c r="J578" s="25"/>
      <c r="K578" s="25"/>
      <c r="L578" s="25"/>
      <c r="M578" s="25"/>
      <c r="N578" s="25"/>
      <c r="O578" s="25"/>
      <c r="P578" s="25"/>
      <c r="Q578" s="25"/>
      <c r="R578" s="25"/>
      <c r="S578" s="25"/>
      <c r="T578" s="25"/>
      <c r="U578" s="25"/>
      <c r="V578" s="25"/>
      <c r="W578" s="25"/>
      <c r="X578" s="25"/>
      <c r="Y578" s="25"/>
      <c r="Z578" s="25"/>
      <c r="AA578" s="25"/>
      <c r="AB578" s="25"/>
    </row>
    <row r="579" spans="1:28" ht="12.75" customHeight="1">
      <c r="A579" s="25"/>
      <c r="B579" s="25"/>
      <c r="C579" s="25"/>
      <c r="D579" s="25"/>
      <c r="E579" s="25"/>
      <c r="F579" s="25"/>
      <c r="G579" s="25"/>
      <c r="H579" s="25"/>
      <c r="I579" s="39"/>
      <c r="J579" s="25"/>
      <c r="K579" s="25"/>
      <c r="L579" s="25"/>
      <c r="M579" s="25"/>
      <c r="N579" s="25"/>
      <c r="O579" s="25"/>
      <c r="P579" s="25"/>
      <c r="Q579" s="25"/>
      <c r="R579" s="25"/>
      <c r="S579" s="25"/>
      <c r="T579" s="25"/>
      <c r="U579" s="25"/>
      <c r="V579" s="25"/>
      <c r="W579" s="25"/>
      <c r="X579" s="25"/>
      <c r="Y579" s="25"/>
      <c r="Z579" s="25"/>
      <c r="AA579" s="25"/>
      <c r="AB579" s="25"/>
    </row>
    <row r="580" spans="1:28" ht="12.75" customHeight="1">
      <c r="A580" s="25"/>
      <c r="B580" s="25"/>
      <c r="C580" s="25"/>
      <c r="D580" s="25"/>
      <c r="E580" s="25"/>
      <c r="F580" s="25"/>
      <c r="G580" s="25"/>
      <c r="H580" s="25"/>
      <c r="I580" s="39"/>
      <c r="J580" s="25"/>
      <c r="K580" s="25"/>
      <c r="L580" s="25"/>
      <c r="M580" s="25"/>
      <c r="N580" s="25"/>
      <c r="O580" s="25"/>
      <c r="P580" s="25"/>
      <c r="Q580" s="25"/>
      <c r="R580" s="25"/>
      <c r="S580" s="25"/>
      <c r="T580" s="25"/>
      <c r="U580" s="25"/>
      <c r="V580" s="25"/>
      <c r="W580" s="25"/>
      <c r="X580" s="25"/>
      <c r="Y580" s="25"/>
      <c r="Z580" s="25"/>
      <c r="AA580" s="25"/>
      <c r="AB580" s="25"/>
    </row>
    <row r="581" spans="1:28" ht="12.75" customHeight="1">
      <c r="A581" s="25"/>
      <c r="B581" s="25"/>
      <c r="C581" s="25"/>
      <c r="D581" s="25"/>
      <c r="E581" s="25"/>
      <c r="F581" s="25"/>
      <c r="G581" s="25"/>
      <c r="H581" s="25"/>
      <c r="I581" s="39"/>
      <c r="J581" s="25"/>
      <c r="K581" s="25"/>
      <c r="L581" s="25"/>
      <c r="M581" s="25"/>
      <c r="N581" s="25"/>
      <c r="O581" s="25"/>
      <c r="P581" s="25"/>
      <c r="Q581" s="25"/>
      <c r="R581" s="25"/>
      <c r="S581" s="25"/>
      <c r="T581" s="25"/>
      <c r="U581" s="25"/>
      <c r="V581" s="25"/>
      <c r="W581" s="25"/>
      <c r="X581" s="25"/>
      <c r="Y581" s="25"/>
      <c r="Z581" s="25"/>
      <c r="AA581" s="25"/>
      <c r="AB581" s="25"/>
    </row>
    <row r="582" spans="1:28" ht="12.75" customHeight="1">
      <c r="A582" s="25"/>
      <c r="B582" s="25"/>
      <c r="C582" s="25"/>
      <c r="D582" s="25"/>
      <c r="E582" s="25"/>
      <c r="F582" s="25"/>
      <c r="G582" s="25"/>
      <c r="H582" s="25"/>
      <c r="I582" s="39"/>
      <c r="J582" s="25"/>
      <c r="K582" s="25"/>
      <c r="L582" s="25"/>
      <c r="M582" s="25"/>
      <c r="N582" s="25"/>
      <c r="O582" s="25"/>
      <c r="P582" s="25"/>
      <c r="Q582" s="25"/>
      <c r="R582" s="25"/>
      <c r="S582" s="25"/>
      <c r="T582" s="25"/>
      <c r="U582" s="25"/>
      <c r="V582" s="25"/>
      <c r="W582" s="25"/>
      <c r="X582" s="25"/>
      <c r="Y582" s="25"/>
      <c r="Z582" s="25"/>
      <c r="AA582" s="25"/>
      <c r="AB582" s="25"/>
    </row>
    <row r="583" spans="1:28" ht="12.75" customHeight="1">
      <c r="A583" s="25"/>
      <c r="B583" s="25"/>
      <c r="C583" s="25"/>
      <c r="D583" s="25"/>
      <c r="E583" s="25"/>
      <c r="F583" s="25"/>
      <c r="G583" s="25"/>
      <c r="H583" s="25"/>
      <c r="I583" s="39"/>
      <c r="J583" s="25"/>
      <c r="K583" s="25"/>
      <c r="L583" s="25"/>
      <c r="M583" s="25"/>
      <c r="N583" s="25"/>
      <c r="O583" s="25"/>
      <c r="P583" s="25"/>
      <c r="Q583" s="25"/>
      <c r="R583" s="25"/>
      <c r="S583" s="25"/>
      <c r="T583" s="25"/>
      <c r="U583" s="25"/>
      <c r="V583" s="25"/>
      <c r="W583" s="25"/>
      <c r="X583" s="25"/>
      <c r="Y583" s="25"/>
      <c r="Z583" s="25"/>
      <c r="AA583" s="25"/>
      <c r="AB583" s="25"/>
    </row>
    <row r="584" spans="1:28" ht="12.75" customHeight="1">
      <c r="A584" s="25"/>
      <c r="B584" s="25"/>
      <c r="C584" s="25"/>
      <c r="D584" s="25"/>
      <c r="E584" s="25"/>
      <c r="F584" s="25"/>
      <c r="G584" s="25"/>
      <c r="H584" s="25"/>
      <c r="I584" s="39"/>
      <c r="J584" s="25"/>
      <c r="K584" s="25"/>
      <c r="L584" s="25"/>
      <c r="M584" s="25"/>
      <c r="N584" s="25"/>
      <c r="O584" s="25"/>
      <c r="P584" s="25"/>
      <c r="Q584" s="25"/>
      <c r="R584" s="25"/>
      <c r="S584" s="25"/>
      <c r="T584" s="25"/>
      <c r="U584" s="25"/>
      <c r="V584" s="25"/>
      <c r="W584" s="25"/>
      <c r="X584" s="25"/>
      <c r="Y584" s="25"/>
      <c r="Z584" s="25"/>
      <c r="AA584" s="25"/>
      <c r="AB584" s="25"/>
    </row>
    <row r="585" spans="1:28" ht="12.75" customHeight="1">
      <c r="A585" s="25"/>
      <c r="B585" s="25"/>
      <c r="C585" s="25"/>
      <c r="D585" s="25"/>
      <c r="E585" s="25"/>
      <c r="F585" s="25"/>
      <c r="G585" s="25"/>
      <c r="H585" s="25"/>
      <c r="I585" s="39"/>
      <c r="J585" s="25"/>
      <c r="K585" s="25"/>
      <c r="L585" s="25"/>
      <c r="M585" s="25"/>
      <c r="N585" s="25"/>
      <c r="O585" s="25"/>
      <c r="P585" s="25"/>
      <c r="Q585" s="25"/>
      <c r="R585" s="25"/>
      <c r="S585" s="25"/>
      <c r="T585" s="25"/>
      <c r="U585" s="25"/>
      <c r="V585" s="25"/>
      <c r="W585" s="25"/>
      <c r="X585" s="25"/>
      <c r="Y585" s="25"/>
      <c r="Z585" s="25"/>
      <c r="AA585" s="25"/>
      <c r="AB585" s="25"/>
    </row>
    <row r="586" spans="1:28" ht="12.75" customHeight="1">
      <c r="A586" s="25"/>
      <c r="B586" s="25"/>
      <c r="C586" s="25"/>
      <c r="D586" s="25"/>
      <c r="E586" s="25"/>
      <c r="F586" s="25"/>
      <c r="G586" s="25"/>
      <c r="H586" s="25"/>
      <c r="I586" s="39"/>
      <c r="J586" s="25"/>
      <c r="K586" s="25"/>
      <c r="L586" s="25"/>
      <c r="M586" s="25"/>
      <c r="N586" s="25"/>
      <c r="O586" s="25"/>
      <c r="P586" s="25"/>
      <c r="Q586" s="25"/>
      <c r="R586" s="25"/>
      <c r="S586" s="25"/>
      <c r="T586" s="25"/>
      <c r="U586" s="25"/>
      <c r="V586" s="25"/>
      <c r="W586" s="25"/>
      <c r="X586" s="25"/>
      <c r="Y586" s="25"/>
      <c r="Z586" s="25"/>
      <c r="AA586" s="25"/>
      <c r="AB586" s="25"/>
    </row>
    <row r="587" spans="1:28" ht="12.75" customHeight="1">
      <c r="A587" s="25"/>
      <c r="B587" s="25"/>
      <c r="C587" s="25"/>
      <c r="D587" s="25"/>
      <c r="E587" s="25"/>
      <c r="F587" s="25"/>
      <c r="G587" s="25"/>
      <c r="H587" s="25"/>
      <c r="I587" s="39"/>
      <c r="J587" s="25"/>
      <c r="K587" s="25"/>
      <c r="L587" s="25"/>
      <c r="M587" s="25"/>
      <c r="N587" s="25"/>
      <c r="O587" s="25"/>
      <c r="P587" s="25"/>
      <c r="Q587" s="25"/>
      <c r="R587" s="25"/>
      <c r="S587" s="25"/>
      <c r="T587" s="25"/>
      <c r="U587" s="25"/>
      <c r="V587" s="25"/>
      <c r="W587" s="25"/>
      <c r="X587" s="25"/>
      <c r="Y587" s="25"/>
      <c r="Z587" s="25"/>
      <c r="AA587" s="25"/>
      <c r="AB587" s="25"/>
    </row>
    <row r="588" spans="1:28" ht="12.75" customHeight="1">
      <c r="A588" s="25"/>
      <c r="B588" s="25"/>
      <c r="C588" s="25"/>
      <c r="D588" s="25"/>
      <c r="E588" s="25"/>
      <c r="F588" s="25"/>
      <c r="G588" s="25"/>
      <c r="H588" s="25"/>
      <c r="I588" s="39"/>
      <c r="J588" s="25"/>
      <c r="K588" s="25"/>
      <c r="L588" s="25"/>
      <c r="M588" s="25"/>
      <c r="N588" s="25"/>
      <c r="O588" s="25"/>
      <c r="P588" s="25"/>
      <c r="Q588" s="25"/>
      <c r="R588" s="25"/>
      <c r="S588" s="25"/>
      <c r="T588" s="25"/>
      <c r="U588" s="25"/>
      <c r="V588" s="25"/>
      <c r="W588" s="25"/>
      <c r="X588" s="25"/>
      <c r="Y588" s="25"/>
      <c r="Z588" s="25"/>
      <c r="AA588" s="25"/>
      <c r="AB588" s="25"/>
    </row>
    <row r="589" spans="1:28" ht="12.75" customHeight="1">
      <c r="A589" s="25"/>
      <c r="B589" s="25"/>
      <c r="C589" s="25"/>
      <c r="D589" s="25"/>
      <c r="E589" s="25"/>
      <c r="F589" s="25"/>
      <c r="G589" s="25"/>
      <c r="H589" s="25"/>
      <c r="I589" s="39"/>
      <c r="J589" s="25"/>
      <c r="K589" s="25"/>
      <c r="L589" s="25"/>
      <c r="M589" s="25"/>
      <c r="N589" s="25"/>
      <c r="O589" s="25"/>
      <c r="P589" s="25"/>
      <c r="Q589" s="25"/>
      <c r="R589" s="25"/>
      <c r="S589" s="25"/>
      <c r="T589" s="25"/>
      <c r="U589" s="25"/>
      <c r="V589" s="25"/>
      <c r="W589" s="25"/>
      <c r="X589" s="25"/>
      <c r="Y589" s="25"/>
      <c r="Z589" s="25"/>
      <c r="AA589" s="25"/>
      <c r="AB589" s="25"/>
    </row>
    <row r="590" spans="1:28" ht="12.75" customHeight="1">
      <c r="A590" s="25"/>
      <c r="B590" s="25"/>
      <c r="C590" s="25"/>
      <c r="D590" s="25"/>
      <c r="E590" s="25"/>
      <c r="F590" s="25"/>
      <c r="G590" s="25"/>
      <c r="H590" s="25"/>
      <c r="I590" s="39"/>
      <c r="J590" s="25"/>
      <c r="K590" s="25"/>
      <c r="L590" s="25"/>
      <c r="M590" s="25"/>
      <c r="N590" s="25"/>
      <c r="O590" s="25"/>
      <c r="P590" s="25"/>
      <c r="Q590" s="25"/>
      <c r="R590" s="25"/>
      <c r="S590" s="25"/>
      <c r="T590" s="25"/>
      <c r="U590" s="25"/>
      <c r="V590" s="25"/>
      <c r="W590" s="25"/>
      <c r="X590" s="25"/>
      <c r="Y590" s="25"/>
      <c r="Z590" s="25"/>
      <c r="AA590" s="25"/>
      <c r="AB590" s="25"/>
    </row>
    <row r="591" spans="1:28" ht="12.75" customHeight="1">
      <c r="A591" s="25"/>
      <c r="B591" s="25"/>
      <c r="C591" s="25"/>
      <c r="D591" s="25"/>
      <c r="E591" s="25"/>
      <c r="F591" s="25"/>
      <c r="G591" s="25"/>
      <c r="H591" s="25"/>
      <c r="I591" s="39"/>
      <c r="J591" s="25"/>
      <c r="K591" s="25"/>
      <c r="L591" s="25"/>
      <c r="M591" s="25"/>
      <c r="N591" s="25"/>
      <c r="O591" s="25"/>
      <c r="P591" s="25"/>
      <c r="Q591" s="25"/>
      <c r="R591" s="25"/>
      <c r="S591" s="25"/>
      <c r="T591" s="25"/>
      <c r="U591" s="25"/>
      <c r="V591" s="25"/>
      <c r="W591" s="25"/>
      <c r="X591" s="25"/>
      <c r="Y591" s="25"/>
      <c r="Z591" s="25"/>
      <c r="AA591" s="25"/>
      <c r="AB591" s="25"/>
    </row>
    <row r="592" spans="1:28" ht="12.75" customHeight="1">
      <c r="A592" s="25"/>
      <c r="B592" s="25"/>
      <c r="C592" s="25"/>
      <c r="D592" s="25"/>
      <c r="E592" s="25"/>
      <c r="F592" s="25"/>
      <c r="G592" s="25"/>
      <c r="H592" s="25"/>
      <c r="I592" s="39"/>
      <c r="J592" s="25"/>
      <c r="K592" s="25"/>
      <c r="L592" s="25"/>
      <c r="M592" s="25"/>
      <c r="N592" s="25"/>
      <c r="O592" s="25"/>
      <c r="P592" s="25"/>
      <c r="Q592" s="25"/>
      <c r="R592" s="25"/>
      <c r="S592" s="25"/>
      <c r="T592" s="25"/>
      <c r="U592" s="25"/>
      <c r="V592" s="25"/>
      <c r="W592" s="25"/>
      <c r="X592" s="25"/>
      <c r="Y592" s="25"/>
      <c r="Z592" s="25"/>
      <c r="AA592" s="25"/>
      <c r="AB592" s="25"/>
    </row>
    <row r="593" spans="1:28" ht="12.75" customHeight="1">
      <c r="A593" s="25"/>
      <c r="B593" s="25"/>
      <c r="C593" s="25"/>
      <c r="D593" s="25"/>
      <c r="E593" s="25"/>
      <c r="F593" s="25"/>
      <c r="G593" s="25"/>
      <c r="H593" s="25"/>
      <c r="I593" s="39"/>
      <c r="J593" s="25"/>
      <c r="K593" s="25"/>
      <c r="L593" s="25"/>
      <c r="M593" s="25"/>
      <c r="N593" s="25"/>
      <c r="O593" s="25"/>
      <c r="P593" s="25"/>
      <c r="Q593" s="25"/>
      <c r="R593" s="25"/>
      <c r="S593" s="25"/>
      <c r="T593" s="25"/>
      <c r="U593" s="25"/>
      <c r="V593" s="25"/>
      <c r="W593" s="25"/>
      <c r="X593" s="25"/>
      <c r="Y593" s="25"/>
      <c r="Z593" s="25"/>
      <c r="AA593" s="25"/>
      <c r="AB593" s="25"/>
    </row>
    <row r="594" spans="1:28" ht="12.75" customHeight="1">
      <c r="A594" s="25"/>
      <c r="B594" s="25"/>
      <c r="C594" s="25"/>
      <c r="D594" s="25"/>
      <c r="E594" s="25"/>
      <c r="F594" s="25"/>
      <c r="G594" s="25"/>
      <c r="H594" s="25"/>
      <c r="I594" s="39"/>
      <c r="J594" s="25"/>
      <c r="K594" s="25"/>
      <c r="L594" s="25"/>
      <c r="M594" s="25"/>
      <c r="N594" s="25"/>
      <c r="O594" s="25"/>
      <c r="P594" s="25"/>
      <c r="Q594" s="25"/>
      <c r="R594" s="25"/>
      <c r="S594" s="25"/>
      <c r="T594" s="25"/>
      <c r="U594" s="25"/>
      <c r="V594" s="25"/>
      <c r="W594" s="25"/>
      <c r="X594" s="25"/>
      <c r="Y594" s="25"/>
      <c r="Z594" s="25"/>
      <c r="AA594" s="25"/>
      <c r="AB594" s="25"/>
    </row>
    <row r="595" spans="1:28" ht="12.75" customHeight="1">
      <c r="A595" s="25"/>
      <c r="B595" s="25"/>
      <c r="C595" s="25"/>
      <c r="D595" s="25"/>
      <c r="E595" s="25"/>
      <c r="F595" s="25"/>
      <c r="G595" s="25"/>
      <c r="H595" s="25"/>
      <c r="I595" s="39"/>
      <c r="J595" s="25"/>
      <c r="K595" s="25"/>
      <c r="L595" s="25"/>
      <c r="M595" s="25"/>
      <c r="N595" s="25"/>
      <c r="O595" s="25"/>
      <c r="P595" s="25"/>
      <c r="Q595" s="25"/>
      <c r="R595" s="25"/>
      <c r="S595" s="25"/>
      <c r="T595" s="25"/>
      <c r="U595" s="25"/>
      <c r="V595" s="25"/>
      <c r="W595" s="25"/>
      <c r="X595" s="25"/>
      <c r="Y595" s="25"/>
      <c r="Z595" s="25"/>
      <c r="AA595" s="25"/>
      <c r="AB595" s="25"/>
    </row>
    <row r="596" spans="1:28" ht="12.75" customHeight="1">
      <c r="A596" s="25"/>
      <c r="B596" s="25"/>
      <c r="C596" s="25"/>
      <c r="D596" s="25"/>
      <c r="E596" s="25"/>
      <c r="F596" s="25"/>
      <c r="G596" s="25"/>
      <c r="H596" s="25"/>
      <c r="I596" s="39"/>
      <c r="J596" s="25"/>
      <c r="K596" s="25"/>
      <c r="L596" s="25"/>
      <c r="M596" s="25"/>
      <c r="N596" s="25"/>
      <c r="O596" s="25"/>
      <c r="P596" s="25"/>
      <c r="Q596" s="25"/>
      <c r="R596" s="25"/>
      <c r="S596" s="25"/>
      <c r="T596" s="25"/>
      <c r="U596" s="25"/>
      <c r="V596" s="25"/>
      <c r="W596" s="25"/>
      <c r="X596" s="25"/>
      <c r="Y596" s="25"/>
      <c r="Z596" s="25"/>
      <c r="AA596" s="25"/>
      <c r="AB596" s="25"/>
    </row>
    <row r="597" spans="1:28" ht="12.75" customHeight="1">
      <c r="A597" s="25"/>
      <c r="B597" s="25"/>
      <c r="C597" s="25"/>
      <c r="D597" s="25"/>
      <c r="E597" s="25"/>
      <c r="F597" s="25"/>
      <c r="G597" s="25"/>
      <c r="H597" s="25"/>
      <c r="I597" s="39"/>
      <c r="J597" s="25"/>
      <c r="K597" s="25"/>
      <c r="L597" s="25"/>
      <c r="M597" s="25"/>
      <c r="N597" s="25"/>
      <c r="O597" s="25"/>
      <c r="P597" s="25"/>
      <c r="Q597" s="25"/>
      <c r="R597" s="25"/>
      <c r="S597" s="25"/>
      <c r="T597" s="25"/>
      <c r="U597" s="25"/>
      <c r="V597" s="25"/>
      <c r="W597" s="25"/>
      <c r="X597" s="25"/>
      <c r="Y597" s="25"/>
      <c r="Z597" s="25"/>
      <c r="AA597" s="25"/>
      <c r="AB597" s="25"/>
    </row>
    <row r="598" spans="1:28" ht="12.75" customHeight="1">
      <c r="A598" s="25"/>
      <c r="B598" s="25"/>
      <c r="C598" s="25"/>
      <c r="D598" s="25"/>
      <c r="E598" s="25"/>
      <c r="F598" s="25"/>
      <c r="G598" s="25"/>
      <c r="H598" s="25"/>
      <c r="I598" s="39"/>
      <c r="J598" s="25"/>
      <c r="K598" s="25"/>
      <c r="L598" s="25"/>
      <c r="M598" s="25"/>
      <c r="N598" s="25"/>
      <c r="O598" s="25"/>
      <c r="P598" s="25"/>
      <c r="Q598" s="25"/>
      <c r="R598" s="25"/>
      <c r="S598" s="25"/>
      <c r="T598" s="25"/>
      <c r="U598" s="25"/>
      <c r="V598" s="25"/>
      <c r="W598" s="25"/>
      <c r="X598" s="25"/>
      <c r="Y598" s="25"/>
      <c r="Z598" s="25"/>
      <c r="AA598" s="25"/>
      <c r="AB598" s="25"/>
    </row>
    <row r="599" spans="1:28" ht="12.75" customHeight="1">
      <c r="A599" s="25"/>
      <c r="B599" s="25"/>
      <c r="C599" s="25"/>
      <c r="D599" s="25"/>
      <c r="E599" s="25"/>
      <c r="F599" s="25"/>
      <c r="G599" s="25"/>
      <c r="H599" s="25"/>
      <c r="I599" s="39"/>
      <c r="J599" s="25"/>
      <c r="K599" s="25"/>
      <c r="L599" s="25"/>
      <c r="M599" s="25"/>
      <c r="N599" s="25"/>
      <c r="O599" s="25"/>
      <c r="P599" s="25"/>
      <c r="Q599" s="25"/>
      <c r="R599" s="25"/>
      <c r="S599" s="25"/>
      <c r="T599" s="25"/>
      <c r="U599" s="25"/>
      <c r="V599" s="25"/>
      <c r="W599" s="25"/>
      <c r="X599" s="25"/>
      <c r="Y599" s="25"/>
      <c r="Z599" s="25"/>
      <c r="AA599" s="25"/>
      <c r="AB599" s="25"/>
    </row>
    <row r="600" spans="1:28" ht="12.75" customHeight="1">
      <c r="A600" s="25"/>
      <c r="B600" s="25"/>
      <c r="C600" s="25"/>
      <c r="D600" s="25"/>
      <c r="E600" s="25"/>
      <c r="F600" s="25"/>
      <c r="G600" s="25"/>
      <c r="H600" s="25"/>
      <c r="I600" s="39"/>
      <c r="J600" s="25"/>
      <c r="K600" s="25"/>
      <c r="L600" s="25"/>
      <c r="M600" s="25"/>
      <c r="N600" s="25"/>
      <c r="O600" s="25"/>
      <c r="P600" s="25"/>
      <c r="Q600" s="25"/>
      <c r="R600" s="25"/>
      <c r="S600" s="25"/>
      <c r="T600" s="25"/>
      <c r="U600" s="25"/>
      <c r="V600" s="25"/>
      <c r="W600" s="25"/>
      <c r="X600" s="25"/>
      <c r="Y600" s="25"/>
      <c r="Z600" s="25"/>
      <c r="AA600" s="25"/>
      <c r="AB600" s="25"/>
    </row>
    <row r="601" spans="1:28" ht="12.75" customHeight="1">
      <c r="A601" s="25"/>
      <c r="B601" s="25"/>
      <c r="C601" s="25"/>
      <c r="D601" s="25"/>
      <c r="E601" s="25"/>
      <c r="F601" s="25"/>
      <c r="G601" s="25"/>
      <c r="H601" s="25"/>
      <c r="I601" s="39"/>
      <c r="J601" s="25"/>
      <c r="K601" s="25"/>
      <c r="L601" s="25"/>
      <c r="M601" s="25"/>
      <c r="N601" s="25"/>
      <c r="O601" s="25"/>
      <c r="P601" s="25"/>
      <c r="Q601" s="25"/>
      <c r="R601" s="25"/>
      <c r="S601" s="25"/>
      <c r="T601" s="25"/>
      <c r="U601" s="25"/>
      <c r="V601" s="25"/>
      <c r="W601" s="25"/>
      <c r="X601" s="25"/>
      <c r="Y601" s="25"/>
      <c r="Z601" s="25"/>
      <c r="AA601" s="25"/>
      <c r="AB601" s="25"/>
    </row>
    <row r="602" spans="1:28" ht="12.75" customHeight="1">
      <c r="A602" s="25"/>
      <c r="B602" s="25"/>
      <c r="C602" s="25"/>
      <c r="D602" s="25"/>
      <c r="E602" s="25"/>
      <c r="F602" s="25"/>
      <c r="G602" s="25"/>
      <c r="H602" s="25"/>
      <c r="I602" s="39"/>
      <c r="J602" s="25"/>
      <c r="K602" s="25"/>
      <c r="L602" s="25"/>
      <c r="M602" s="25"/>
      <c r="N602" s="25"/>
      <c r="O602" s="25"/>
      <c r="P602" s="25"/>
      <c r="Q602" s="25"/>
      <c r="R602" s="25"/>
      <c r="S602" s="25"/>
      <c r="T602" s="25"/>
      <c r="U602" s="25"/>
      <c r="V602" s="25"/>
      <c r="W602" s="25"/>
      <c r="X602" s="25"/>
      <c r="Y602" s="25"/>
      <c r="Z602" s="25"/>
      <c r="AA602" s="25"/>
      <c r="AB602" s="25"/>
    </row>
    <row r="603" spans="1:28" ht="12.75" customHeight="1">
      <c r="A603" s="25"/>
      <c r="B603" s="25"/>
      <c r="C603" s="25"/>
      <c r="D603" s="25"/>
      <c r="E603" s="25"/>
      <c r="F603" s="25"/>
      <c r="G603" s="25"/>
      <c r="H603" s="25"/>
      <c r="I603" s="39"/>
      <c r="J603" s="25"/>
      <c r="K603" s="25"/>
      <c r="L603" s="25"/>
      <c r="M603" s="25"/>
      <c r="N603" s="25"/>
      <c r="O603" s="25"/>
      <c r="P603" s="25"/>
      <c r="Q603" s="25"/>
      <c r="R603" s="25"/>
      <c r="S603" s="25"/>
      <c r="T603" s="25"/>
      <c r="U603" s="25"/>
      <c r="V603" s="25"/>
      <c r="W603" s="25"/>
      <c r="X603" s="25"/>
      <c r="Y603" s="25"/>
      <c r="Z603" s="25"/>
      <c r="AA603" s="25"/>
      <c r="AB603" s="25"/>
    </row>
    <row r="604" spans="1:28" ht="12.75" customHeight="1">
      <c r="A604" s="25"/>
      <c r="B604" s="25"/>
      <c r="C604" s="25"/>
      <c r="D604" s="25"/>
      <c r="E604" s="25"/>
      <c r="F604" s="25"/>
      <c r="G604" s="25"/>
      <c r="H604" s="25"/>
      <c r="I604" s="39"/>
      <c r="J604" s="25"/>
      <c r="K604" s="25"/>
      <c r="L604" s="25"/>
      <c r="M604" s="25"/>
      <c r="N604" s="25"/>
      <c r="O604" s="25"/>
      <c r="P604" s="25"/>
      <c r="Q604" s="25"/>
      <c r="R604" s="25"/>
      <c r="S604" s="25"/>
      <c r="T604" s="25"/>
      <c r="U604" s="25"/>
      <c r="V604" s="25"/>
      <c r="W604" s="25"/>
      <c r="X604" s="25"/>
      <c r="Y604" s="25"/>
      <c r="Z604" s="25"/>
      <c r="AA604" s="25"/>
      <c r="AB604" s="25"/>
    </row>
    <row r="605" spans="1:28" ht="12.75" customHeight="1">
      <c r="A605" s="25"/>
      <c r="B605" s="25"/>
      <c r="C605" s="25"/>
      <c r="D605" s="25"/>
      <c r="E605" s="25"/>
      <c r="F605" s="25"/>
      <c r="G605" s="25"/>
      <c r="H605" s="25"/>
      <c r="I605" s="39"/>
      <c r="J605" s="25"/>
      <c r="K605" s="25"/>
      <c r="L605" s="25"/>
      <c r="M605" s="25"/>
      <c r="N605" s="25"/>
      <c r="O605" s="25"/>
      <c r="P605" s="25"/>
      <c r="Q605" s="25"/>
      <c r="R605" s="25"/>
      <c r="S605" s="25"/>
      <c r="T605" s="25"/>
      <c r="U605" s="25"/>
      <c r="V605" s="25"/>
      <c r="W605" s="25"/>
      <c r="X605" s="25"/>
      <c r="Y605" s="25"/>
      <c r="Z605" s="25"/>
      <c r="AA605" s="25"/>
      <c r="AB605" s="25"/>
    </row>
    <row r="606" spans="1:28" ht="12.75" customHeight="1">
      <c r="A606" s="25"/>
      <c r="B606" s="25"/>
      <c r="C606" s="25"/>
      <c r="D606" s="25"/>
      <c r="E606" s="25"/>
      <c r="F606" s="25"/>
      <c r="G606" s="25"/>
      <c r="H606" s="25"/>
      <c r="I606" s="39"/>
      <c r="J606" s="25"/>
      <c r="K606" s="25"/>
      <c r="L606" s="25"/>
      <c r="M606" s="25"/>
      <c r="N606" s="25"/>
      <c r="O606" s="25"/>
      <c r="P606" s="25"/>
      <c r="Q606" s="25"/>
      <c r="R606" s="25"/>
      <c r="S606" s="25"/>
      <c r="T606" s="25"/>
      <c r="U606" s="25"/>
      <c r="V606" s="25"/>
      <c r="W606" s="25"/>
      <c r="X606" s="25"/>
      <c r="Y606" s="25"/>
      <c r="Z606" s="25"/>
      <c r="AA606" s="25"/>
      <c r="AB606" s="25"/>
    </row>
    <row r="607" spans="1:28" ht="12.75" customHeight="1">
      <c r="A607" s="25"/>
      <c r="B607" s="25"/>
      <c r="C607" s="25"/>
      <c r="D607" s="25"/>
      <c r="E607" s="25"/>
      <c r="F607" s="25"/>
      <c r="G607" s="25"/>
      <c r="H607" s="25"/>
      <c r="I607" s="39"/>
      <c r="J607" s="25"/>
      <c r="K607" s="25"/>
      <c r="L607" s="25"/>
      <c r="M607" s="25"/>
      <c r="N607" s="25"/>
      <c r="O607" s="25"/>
      <c r="P607" s="25"/>
      <c r="Q607" s="25"/>
      <c r="R607" s="25"/>
      <c r="S607" s="25"/>
      <c r="T607" s="25"/>
      <c r="U607" s="25"/>
      <c r="V607" s="25"/>
      <c r="W607" s="25"/>
      <c r="X607" s="25"/>
      <c r="Y607" s="25"/>
      <c r="Z607" s="25"/>
      <c r="AA607" s="25"/>
      <c r="AB607" s="25"/>
    </row>
    <row r="608" spans="1:28" ht="12.75" customHeight="1">
      <c r="A608" s="25"/>
      <c r="B608" s="25"/>
      <c r="C608" s="25"/>
      <c r="D608" s="25"/>
      <c r="E608" s="25"/>
      <c r="F608" s="25"/>
      <c r="G608" s="25"/>
      <c r="H608" s="25"/>
      <c r="I608" s="39"/>
      <c r="J608" s="25"/>
      <c r="K608" s="25"/>
      <c r="L608" s="25"/>
      <c r="M608" s="25"/>
      <c r="N608" s="25"/>
      <c r="O608" s="25"/>
      <c r="P608" s="25"/>
      <c r="Q608" s="25"/>
      <c r="R608" s="25"/>
      <c r="S608" s="25"/>
      <c r="T608" s="25"/>
      <c r="U608" s="25"/>
      <c r="V608" s="25"/>
      <c r="W608" s="25"/>
      <c r="X608" s="25"/>
      <c r="Y608" s="25"/>
      <c r="Z608" s="25"/>
      <c r="AA608" s="25"/>
      <c r="AB608" s="25"/>
    </row>
    <row r="609" spans="1:28" ht="12.75" customHeight="1">
      <c r="A609" s="25"/>
      <c r="B609" s="25"/>
      <c r="C609" s="25"/>
      <c r="D609" s="25"/>
      <c r="E609" s="25"/>
      <c r="F609" s="25"/>
      <c r="G609" s="25"/>
      <c r="H609" s="25"/>
      <c r="I609" s="39"/>
      <c r="J609" s="25"/>
      <c r="K609" s="25"/>
      <c r="L609" s="25"/>
      <c r="M609" s="25"/>
      <c r="N609" s="25"/>
      <c r="O609" s="25"/>
      <c r="P609" s="25"/>
      <c r="Q609" s="25"/>
      <c r="R609" s="25"/>
      <c r="S609" s="25"/>
      <c r="T609" s="25"/>
      <c r="U609" s="25"/>
      <c r="V609" s="25"/>
      <c r="W609" s="25"/>
      <c r="X609" s="25"/>
      <c r="Y609" s="25"/>
      <c r="Z609" s="25"/>
      <c r="AA609" s="25"/>
      <c r="AB609" s="25"/>
    </row>
    <row r="610" spans="1:28" ht="12.75" customHeight="1">
      <c r="A610" s="25"/>
      <c r="B610" s="25"/>
      <c r="C610" s="25"/>
      <c r="D610" s="25"/>
      <c r="E610" s="25"/>
      <c r="F610" s="25"/>
      <c r="G610" s="25"/>
      <c r="H610" s="25"/>
      <c r="I610" s="39"/>
      <c r="J610" s="25"/>
      <c r="K610" s="25"/>
      <c r="L610" s="25"/>
      <c r="M610" s="25"/>
      <c r="N610" s="25"/>
      <c r="O610" s="25"/>
      <c r="P610" s="25"/>
      <c r="Q610" s="25"/>
      <c r="R610" s="25"/>
      <c r="S610" s="25"/>
      <c r="T610" s="25"/>
      <c r="U610" s="25"/>
      <c r="V610" s="25"/>
      <c r="W610" s="25"/>
      <c r="X610" s="25"/>
      <c r="Y610" s="25"/>
      <c r="Z610" s="25"/>
      <c r="AA610" s="25"/>
      <c r="AB610" s="25"/>
    </row>
    <row r="611" spans="1:28" ht="12.75" customHeight="1">
      <c r="A611" s="25"/>
      <c r="B611" s="25"/>
      <c r="C611" s="25"/>
      <c r="D611" s="25"/>
      <c r="E611" s="25"/>
      <c r="F611" s="25"/>
      <c r="G611" s="25"/>
      <c r="H611" s="25"/>
      <c r="I611" s="39"/>
      <c r="J611" s="25"/>
      <c r="K611" s="25"/>
      <c r="L611" s="25"/>
      <c r="M611" s="25"/>
      <c r="N611" s="25"/>
      <c r="O611" s="25"/>
      <c r="P611" s="25"/>
      <c r="Q611" s="25"/>
      <c r="R611" s="25"/>
      <c r="S611" s="25"/>
      <c r="T611" s="25"/>
      <c r="U611" s="25"/>
      <c r="V611" s="25"/>
      <c r="W611" s="25"/>
      <c r="X611" s="25"/>
      <c r="Y611" s="25"/>
      <c r="Z611" s="25"/>
      <c r="AA611" s="25"/>
      <c r="AB611" s="25"/>
    </row>
    <row r="612" spans="1:28" ht="12.75" customHeight="1">
      <c r="A612" s="25"/>
      <c r="B612" s="25"/>
      <c r="C612" s="25"/>
      <c r="D612" s="25"/>
      <c r="E612" s="25"/>
      <c r="F612" s="25"/>
      <c r="G612" s="25"/>
      <c r="H612" s="25"/>
      <c r="I612" s="39"/>
      <c r="J612" s="25"/>
      <c r="K612" s="25"/>
      <c r="L612" s="25"/>
      <c r="M612" s="25"/>
      <c r="N612" s="25"/>
      <c r="O612" s="25"/>
      <c r="P612" s="25"/>
      <c r="Q612" s="25"/>
      <c r="R612" s="25"/>
      <c r="S612" s="25"/>
      <c r="T612" s="25"/>
      <c r="U612" s="25"/>
      <c r="V612" s="25"/>
      <c r="W612" s="25"/>
      <c r="X612" s="25"/>
      <c r="Y612" s="25"/>
      <c r="Z612" s="25"/>
      <c r="AA612" s="25"/>
      <c r="AB612" s="25"/>
    </row>
    <row r="613" spans="1:28" ht="12.75" customHeight="1">
      <c r="A613" s="25"/>
      <c r="B613" s="25"/>
      <c r="C613" s="25"/>
      <c r="D613" s="25"/>
      <c r="E613" s="25"/>
      <c r="F613" s="25"/>
      <c r="G613" s="25"/>
      <c r="H613" s="25"/>
      <c r="I613" s="39"/>
      <c r="J613" s="25"/>
      <c r="K613" s="25"/>
      <c r="L613" s="25"/>
      <c r="M613" s="25"/>
      <c r="N613" s="25"/>
      <c r="O613" s="25"/>
      <c r="P613" s="25"/>
      <c r="Q613" s="25"/>
      <c r="R613" s="25"/>
      <c r="S613" s="25"/>
      <c r="T613" s="25"/>
      <c r="U613" s="25"/>
      <c r="V613" s="25"/>
      <c r="W613" s="25"/>
      <c r="X613" s="25"/>
      <c r="Y613" s="25"/>
      <c r="Z613" s="25"/>
      <c r="AA613" s="25"/>
      <c r="AB613" s="25"/>
    </row>
    <row r="614" spans="1:28" ht="12.75" customHeight="1">
      <c r="A614" s="25"/>
      <c r="B614" s="25"/>
      <c r="C614" s="25"/>
      <c r="D614" s="25"/>
      <c r="E614" s="25"/>
      <c r="F614" s="25"/>
      <c r="G614" s="25"/>
      <c r="H614" s="25"/>
      <c r="I614" s="39"/>
      <c r="J614" s="25"/>
      <c r="K614" s="25"/>
      <c r="L614" s="25"/>
      <c r="M614" s="25"/>
      <c r="N614" s="25"/>
      <c r="O614" s="25"/>
      <c r="P614" s="25"/>
      <c r="Q614" s="25"/>
      <c r="R614" s="25"/>
      <c r="S614" s="25"/>
      <c r="T614" s="25"/>
      <c r="U614" s="25"/>
      <c r="V614" s="25"/>
      <c r="W614" s="25"/>
      <c r="X614" s="25"/>
      <c r="Y614" s="25"/>
      <c r="Z614" s="25"/>
      <c r="AA614" s="25"/>
      <c r="AB614" s="25"/>
    </row>
    <row r="615" spans="1:28" ht="12.75" customHeight="1">
      <c r="A615" s="25"/>
      <c r="B615" s="25"/>
      <c r="C615" s="25"/>
      <c r="D615" s="25"/>
      <c r="E615" s="25"/>
      <c r="F615" s="25"/>
      <c r="G615" s="25"/>
      <c r="H615" s="25"/>
      <c r="I615" s="39"/>
      <c r="J615" s="25"/>
      <c r="K615" s="25"/>
      <c r="L615" s="25"/>
      <c r="M615" s="25"/>
      <c r="N615" s="25"/>
      <c r="O615" s="25"/>
      <c r="P615" s="25"/>
      <c r="Q615" s="25"/>
      <c r="R615" s="25"/>
      <c r="S615" s="25"/>
      <c r="T615" s="25"/>
      <c r="U615" s="25"/>
      <c r="V615" s="25"/>
      <c r="W615" s="25"/>
      <c r="X615" s="25"/>
      <c r="Y615" s="25"/>
      <c r="Z615" s="25"/>
      <c r="AA615" s="25"/>
      <c r="AB615" s="25"/>
    </row>
    <row r="616" spans="1:28" ht="12.75" customHeight="1">
      <c r="A616" s="25"/>
      <c r="B616" s="25"/>
      <c r="C616" s="25"/>
      <c r="D616" s="25"/>
      <c r="E616" s="25"/>
      <c r="F616" s="25"/>
      <c r="G616" s="25"/>
      <c r="H616" s="25"/>
      <c r="I616" s="39"/>
      <c r="J616" s="25"/>
      <c r="K616" s="25"/>
      <c r="L616" s="25"/>
      <c r="M616" s="25"/>
      <c r="N616" s="25"/>
      <c r="O616" s="25"/>
      <c r="P616" s="25"/>
      <c r="Q616" s="25"/>
      <c r="R616" s="25"/>
      <c r="S616" s="25"/>
      <c r="T616" s="25"/>
      <c r="U616" s="25"/>
      <c r="V616" s="25"/>
      <c r="W616" s="25"/>
      <c r="X616" s="25"/>
      <c r="Y616" s="25"/>
      <c r="Z616" s="25"/>
      <c r="AA616" s="25"/>
      <c r="AB616" s="25"/>
    </row>
    <row r="617" spans="1:28" ht="12.75" customHeight="1">
      <c r="A617" s="25"/>
      <c r="B617" s="25"/>
      <c r="C617" s="25"/>
      <c r="D617" s="25"/>
      <c r="E617" s="25"/>
      <c r="F617" s="25"/>
      <c r="G617" s="25"/>
      <c r="H617" s="25"/>
      <c r="I617" s="39"/>
      <c r="J617" s="25"/>
      <c r="K617" s="25"/>
      <c r="L617" s="25"/>
      <c r="M617" s="25"/>
      <c r="N617" s="25"/>
      <c r="O617" s="25"/>
      <c r="P617" s="25"/>
      <c r="Q617" s="25"/>
      <c r="R617" s="25"/>
      <c r="S617" s="25"/>
      <c r="T617" s="25"/>
      <c r="U617" s="25"/>
      <c r="V617" s="25"/>
      <c r="W617" s="25"/>
      <c r="X617" s="25"/>
      <c r="Y617" s="25"/>
      <c r="Z617" s="25"/>
      <c r="AA617" s="25"/>
      <c r="AB617" s="25"/>
    </row>
    <row r="618" spans="1:28" ht="12.75" customHeight="1">
      <c r="A618" s="25"/>
      <c r="B618" s="25"/>
      <c r="C618" s="25"/>
      <c r="D618" s="25"/>
      <c r="E618" s="25"/>
      <c r="F618" s="25"/>
      <c r="G618" s="25"/>
      <c r="H618" s="25"/>
      <c r="I618" s="39"/>
      <c r="J618" s="25"/>
      <c r="K618" s="25"/>
      <c r="L618" s="25"/>
      <c r="M618" s="25"/>
      <c r="N618" s="25"/>
      <c r="O618" s="25"/>
      <c r="P618" s="25"/>
      <c r="Q618" s="25"/>
      <c r="R618" s="25"/>
      <c r="S618" s="25"/>
      <c r="T618" s="25"/>
      <c r="U618" s="25"/>
      <c r="V618" s="25"/>
      <c r="W618" s="25"/>
      <c r="X618" s="25"/>
      <c r="Y618" s="25"/>
      <c r="Z618" s="25"/>
      <c r="AA618" s="25"/>
      <c r="AB618" s="25"/>
    </row>
    <row r="619" spans="1:28" ht="12.75" customHeight="1">
      <c r="A619" s="25"/>
      <c r="B619" s="25"/>
      <c r="C619" s="25"/>
      <c r="D619" s="25"/>
      <c r="E619" s="25"/>
      <c r="F619" s="25"/>
      <c r="G619" s="25"/>
      <c r="H619" s="25"/>
      <c r="I619" s="39"/>
      <c r="J619" s="25"/>
      <c r="K619" s="25"/>
      <c r="L619" s="25"/>
      <c r="M619" s="25"/>
      <c r="N619" s="25"/>
      <c r="O619" s="25"/>
      <c r="P619" s="25"/>
      <c r="Q619" s="25"/>
      <c r="R619" s="25"/>
      <c r="S619" s="25"/>
      <c r="T619" s="25"/>
      <c r="U619" s="25"/>
      <c r="V619" s="25"/>
      <c r="W619" s="25"/>
      <c r="X619" s="25"/>
      <c r="Y619" s="25"/>
      <c r="Z619" s="25"/>
      <c r="AA619" s="25"/>
      <c r="AB619" s="25"/>
    </row>
    <row r="620" spans="1:28" ht="12.75" customHeight="1">
      <c r="A620" s="25"/>
      <c r="B620" s="25"/>
      <c r="C620" s="25"/>
      <c r="D620" s="25"/>
      <c r="E620" s="25"/>
      <c r="F620" s="25"/>
      <c r="G620" s="25"/>
      <c r="H620" s="25"/>
      <c r="I620" s="39"/>
      <c r="J620" s="25"/>
      <c r="K620" s="25"/>
      <c r="L620" s="25"/>
      <c r="M620" s="25"/>
      <c r="N620" s="25"/>
      <c r="O620" s="25"/>
      <c r="P620" s="25"/>
      <c r="Q620" s="25"/>
      <c r="R620" s="25"/>
      <c r="S620" s="25"/>
      <c r="T620" s="25"/>
      <c r="U620" s="25"/>
      <c r="V620" s="25"/>
      <c r="W620" s="25"/>
      <c r="X620" s="25"/>
      <c r="Y620" s="25"/>
      <c r="Z620" s="25"/>
      <c r="AA620" s="25"/>
      <c r="AB620" s="25"/>
    </row>
    <row r="621" spans="1:28" ht="12.75" customHeight="1">
      <c r="A621" s="25"/>
      <c r="B621" s="25"/>
      <c r="C621" s="25"/>
      <c r="D621" s="25"/>
      <c r="E621" s="25"/>
      <c r="F621" s="25"/>
      <c r="G621" s="25"/>
      <c r="H621" s="25"/>
      <c r="I621" s="39"/>
      <c r="J621" s="25"/>
      <c r="K621" s="25"/>
      <c r="L621" s="25"/>
      <c r="M621" s="25"/>
      <c r="N621" s="25"/>
      <c r="O621" s="25"/>
      <c r="P621" s="25"/>
      <c r="Q621" s="25"/>
      <c r="R621" s="25"/>
      <c r="S621" s="25"/>
      <c r="T621" s="25"/>
      <c r="U621" s="25"/>
      <c r="V621" s="25"/>
      <c r="W621" s="25"/>
      <c r="X621" s="25"/>
      <c r="Y621" s="25"/>
      <c r="Z621" s="25"/>
      <c r="AA621" s="25"/>
      <c r="AB621" s="25"/>
    </row>
    <row r="622" spans="1:28" ht="12.75" customHeight="1">
      <c r="A622" s="25"/>
      <c r="B622" s="25"/>
      <c r="C622" s="25"/>
      <c r="D622" s="25"/>
      <c r="E622" s="25"/>
      <c r="F622" s="25"/>
      <c r="G622" s="25"/>
      <c r="H622" s="25"/>
      <c r="I622" s="39"/>
      <c r="J622" s="25"/>
      <c r="K622" s="25"/>
      <c r="L622" s="25"/>
      <c r="M622" s="25"/>
      <c r="N622" s="25"/>
      <c r="O622" s="25"/>
      <c r="P622" s="25"/>
      <c r="Q622" s="25"/>
      <c r="R622" s="25"/>
      <c r="S622" s="25"/>
      <c r="T622" s="25"/>
      <c r="U622" s="25"/>
      <c r="V622" s="25"/>
      <c r="W622" s="25"/>
      <c r="X622" s="25"/>
      <c r="Y622" s="25"/>
      <c r="Z622" s="25"/>
      <c r="AA622" s="25"/>
      <c r="AB622" s="25"/>
    </row>
    <row r="623" spans="1:28" ht="12.75" customHeight="1">
      <c r="A623" s="25"/>
      <c r="B623" s="25"/>
      <c r="C623" s="25"/>
      <c r="D623" s="25"/>
      <c r="E623" s="25"/>
      <c r="F623" s="25"/>
      <c r="G623" s="25"/>
      <c r="H623" s="25"/>
      <c r="I623" s="39"/>
      <c r="J623" s="25"/>
      <c r="K623" s="25"/>
      <c r="L623" s="25"/>
      <c r="M623" s="25"/>
      <c r="N623" s="25"/>
      <c r="O623" s="25"/>
      <c r="P623" s="25"/>
      <c r="Q623" s="25"/>
      <c r="R623" s="25"/>
      <c r="S623" s="25"/>
      <c r="T623" s="25"/>
      <c r="U623" s="25"/>
      <c r="V623" s="25"/>
      <c r="W623" s="25"/>
      <c r="X623" s="25"/>
      <c r="Y623" s="25"/>
      <c r="Z623" s="25"/>
      <c r="AA623" s="25"/>
      <c r="AB623" s="25"/>
    </row>
    <row r="624" spans="1:28" ht="12.75" customHeight="1">
      <c r="A624" s="25"/>
      <c r="B624" s="25"/>
      <c r="C624" s="25"/>
      <c r="D624" s="25"/>
      <c r="E624" s="25"/>
      <c r="F624" s="25"/>
      <c r="G624" s="25"/>
      <c r="H624" s="25"/>
      <c r="I624" s="39"/>
      <c r="J624" s="25"/>
      <c r="K624" s="25"/>
      <c r="L624" s="25"/>
      <c r="M624" s="25"/>
      <c r="N624" s="25"/>
      <c r="O624" s="25"/>
      <c r="P624" s="25"/>
      <c r="Q624" s="25"/>
      <c r="R624" s="25"/>
      <c r="S624" s="25"/>
      <c r="T624" s="25"/>
      <c r="U624" s="25"/>
      <c r="V624" s="25"/>
      <c r="W624" s="25"/>
      <c r="X624" s="25"/>
      <c r="Y624" s="25"/>
      <c r="Z624" s="25"/>
      <c r="AA624" s="25"/>
      <c r="AB624" s="25"/>
    </row>
    <row r="625" spans="1:28" ht="12.75" customHeight="1">
      <c r="A625" s="25"/>
      <c r="B625" s="25"/>
      <c r="C625" s="25"/>
      <c r="D625" s="25"/>
      <c r="E625" s="25"/>
      <c r="F625" s="25"/>
      <c r="G625" s="25"/>
      <c r="H625" s="25"/>
      <c r="I625" s="39"/>
      <c r="J625" s="25"/>
      <c r="K625" s="25"/>
      <c r="L625" s="25"/>
      <c r="M625" s="25"/>
      <c r="N625" s="25"/>
      <c r="O625" s="25"/>
      <c r="P625" s="25"/>
      <c r="Q625" s="25"/>
      <c r="R625" s="25"/>
      <c r="S625" s="25"/>
      <c r="T625" s="25"/>
      <c r="U625" s="25"/>
      <c r="V625" s="25"/>
      <c r="W625" s="25"/>
      <c r="X625" s="25"/>
      <c r="Y625" s="25"/>
      <c r="Z625" s="25"/>
      <c r="AA625" s="25"/>
      <c r="AB625" s="25"/>
    </row>
    <row r="626" spans="1:28" ht="12.75" customHeight="1">
      <c r="A626" s="25"/>
      <c r="B626" s="25"/>
      <c r="C626" s="25"/>
      <c r="D626" s="25"/>
      <c r="E626" s="25"/>
      <c r="F626" s="25"/>
      <c r="G626" s="25"/>
      <c r="H626" s="25"/>
      <c r="I626" s="39"/>
      <c r="J626" s="25"/>
      <c r="K626" s="25"/>
      <c r="L626" s="25"/>
      <c r="M626" s="25"/>
      <c r="N626" s="25"/>
      <c r="O626" s="25"/>
      <c r="P626" s="25"/>
      <c r="Q626" s="25"/>
      <c r="R626" s="25"/>
      <c r="S626" s="25"/>
      <c r="T626" s="25"/>
      <c r="U626" s="25"/>
      <c r="V626" s="25"/>
      <c r="W626" s="25"/>
      <c r="X626" s="25"/>
      <c r="Y626" s="25"/>
      <c r="Z626" s="25"/>
      <c r="AA626" s="25"/>
      <c r="AB626" s="25"/>
    </row>
    <row r="627" spans="1:28" ht="12.75" customHeight="1">
      <c r="A627" s="25"/>
      <c r="B627" s="25"/>
      <c r="C627" s="25"/>
      <c r="D627" s="25"/>
      <c r="E627" s="25"/>
      <c r="F627" s="25"/>
      <c r="G627" s="25"/>
      <c r="H627" s="25"/>
      <c r="I627" s="39"/>
      <c r="J627" s="25"/>
      <c r="K627" s="25"/>
      <c r="L627" s="25"/>
      <c r="M627" s="25"/>
      <c r="N627" s="25"/>
      <c r="O627" s="25"/>
      <c r="P627" s="25"/>
      <c r="Q627" s="25"/>
      <c r="R627" s="25"/>
      <c r="S627" s="25"/>
      <c r="T627" s="25"/>
      <c r="U627" s="25"/>
      <c r="V627" s="25"/>
      <c r="W627" s="25"/>
      <c r="X627" s="25"/>
      <c r="Y627" s="25"/>
      <c r="Z627" s="25"/>
      <c r="AA627" s="25"/>
      <c r="AB627" s="25"/>
    </row>
    <row r="628" spans="1:28" ht="12.75" customHeight="1">
      <c r="A628" s="25"/>
      <c r="B628" s="25"/>
      <c r="C628" s="25"/>
      <c r="D628" s="25"/>
      <c r="E628" s="25"/>
      <c r="F628" s="25"/>
      <c r="G628" s="25"/>
      <c r="H628" s="25"/>
      <c r="I628" s="39"/>
      <c r="J628" s="25"/>
      <c r="K628" s="25"/>
      <c r="L628" s="25"/>
      <c r="M628" s="25"/>
      <c r="N628" s="25"/>
      <c r="O628" s="25"/>
      <c r="P628" s="25"/>
      <c r="Q628" s="25"/>
      <c r="R628" s="25"/>
      <c r="S628" s="25"/>
      <c r="T628" s="25"/>
      <c r="U628" s="25"/>
      <c r="V628" s="25"/>
      <c r="W628" s="25"/>
      <c r="X628" s="25"/>
      <c r="Y628" s="25"/>
      <c r="Z628" s="25"/>
      <c r="AA628" s="25"/>
      <c r="AB628" s="25"/>
    </row>
    <row r="629" spans="1:28" ht="12.75" customHeight="1">
      <c r="A629" s="25"/>
      <c r="B629" s="25"/>
      <c r="C629" s="25"/>
      <c r="D629" s="25"/>
      <c r="E629" s="25"/>
      <c r="F629" s="25"/>
      <c r="G629" s="25"/>
      <c r="H629" s="25"/>
      <c r="I629" s="39"/>
      <c r="J629" s="25"/>
      <c r="K629" s="25"/>
      <c r="L629" s="25"/>
      <c r="M629" s="25"/>
      <c r="N629" s="25"/>
      <c r="O629" s="25"/>
      <c r="P629" s="25"/>
      <c r="Q629" s="25"/>
      <c r="R629" s="25"/>
      <c r="S629" s="25"/>
      <c r="T629" s="25"/>
      <c r="U629" s="25"/>
      <c r="V629" s="25"/>
      <c r="W629" s="25"/>
      <c r="X629" s="25"/>
      <c r="Y629" s="25"/>
      <c r="Z629" s="25"/>
      <c r="AA629" s="25"/>
      <c r="AB629" s="25"/>
    </row>
    <row r="630" spans="1:28" ht="12.75" customHeight="1">
      <c r="A630" s="25"/>
      <c r="B630" s="25"/>
      <c r="C630" s="25"/>
      <c r="D630" s="25"/>
      <c r="E630" s="25"/>
      <c r="F630" s="25"/>
      <c r="G630" s="25"/>
      <c r="H630" s="25"/>
      <c r="I630" s="39"/>
      <c r="J630" s="25"/>
      <c r="K630" s="25"/>
      <c r="L630" s="25"/>
      <c r="M630" s="25"/>
      <c r="N630" s="25"/>
      <c r="O630" s="25"/>
      <c r="P630" s="25"/>
      <c r="Q630" s="25"/>
      <c r="R630" s="25"/>
      <c r="S630" s="25"/>
      <c r="T630" s="25"/>
      <c r="U630" s="25"/>
      <c r="V630" s="25"/>
      <c r="W630" s="25"/>
      <c r="X630" s="25"/>
      <c r="Y630" s="25"/>
      <c r="Z630" s="25"/>
      <c r="AA630" s="25"/>
      <c r="AB630" s="25"/>
    </row>
    <row r="631" spans="1:28" ht="12.75" customHeight="1">
      <c r="A631" s="25"/>
      <c r="B631" s="25"/>
      <c r="C631" s="25"/>
      <c r="D631" s="25"/>
      <c r="E631" s="25"/>
      <c r="F631" s="25"/>
      <c r="G631" s="25"/>
      <c r="H631" s="25"/>
      <c r="I631" s="39"/>
      <c r="J631" s="25"/>
      <c r="K631" s="25"/>
      <c r="L631" s="25"/>
      <c r="M631" s="25"/>
      <c r="N631" s="25"/>
      <c r="O631" s="25"/>
      <c r="P631" s="25"/>
      <c r="Q631" s="25"/>
      <c r="R631" s="25"/>
      <c r="S631" s="25"/>
      <c r="T631" s="25"/>
      <c r="U631" s="25"/>
      <c r="V631" s="25"/>
      <c r="W631" s="25"/>
      <c r="X631" s="25"/>
      <c r="Y631" s="25"/>
      <c r="Z631" s="25"/>
      <c r="AA631" s="25"/>
      <c r="AB631" s="25"/>
    </row>
    <row r="632" spans="1:28" ht="12.75" customHeight="1">
      <c r="A632" s="25"/>
      <c r="B632" s="25"/>
      <c r="C632" s="25"/>
      <c r="D632" s="25"/>
      <c r="E632" s="25"/>
      <c r="F632" s="25"/>
      <c r="G632" s="25"/>
      <c r="H632" s="25"/>
      <c r="I632" s="39"/>
      <c r="J632" s="25"/>
      <c r="K632" s="25"/>
      <c r="L632" s="25"/>
      <c r="M632" s="25"/>
      <c r="N632" s="25"/>
      <c r="O632" s="25"/>
      <c r="P632" s="25"/>
      <c r="Q632" s="25"/>
      <c r="R632" s="25"/>
      <c r="S632" s="25"/>
      <c r="T632" s="25"/>
      <c r="U632" s="25"/>
      <c r="V632" s="25"/>
      <c r="W632" s="25"/>
      <c r="X632" s="25"/>
      <c r="Y632" s="25"/>
      <c r="Z632" s="25"/>
      <c r="AA632" s="25"/>
      <c r="AB632" s="25"/>
    </row>
    <row r="633" spans="1:28" ht="12.75" customHeight="1">
      <c r="A633" s="25"/>
      <c r="B633" s="25"/>
      <c r="C633" s="25"/>
      <c r="D633" s="25"/>
      <c r="E633" s="25"/>
      <c r="F633" s="25"/>
      <c r="G633" s="25"/>
      <c r="H633" s="25"/>
      <c r="I633" s="39"/>
      <c r="J633" s="25"/>
      <c r="K633" s="25"/>
      <c r="L633" s="25"/>
      <c r="M633" s="25"/>
      <c r="N633" s="25"/>
      <c r="O633" s="25"/>
      <c r="P633" s="25"/>
      <c r="Q633" s="25"/>
      <c r="R633" s="25"/>
      <c r="S633" s="25"/>
      <c r="T633" s="25"/>
      <c r="U633" s="25"/>
      <c r="V633" s="25"/>
      <c r="W633" s="25"/>
      <c r="X633" s="25"/>
      <c r="Y633" s="25"/>
      <c r="Z633" s="25"/>
      <c r="AA633" s="25"/>
      <c r="AB633" s="25"/>
    </row>
    <row r="634" spans="1:28" ht="12.75" customHeight="1">
      <c r="A634" s="25"/>
      <c r="B634" s="25"/>
      <c r="C634" s="25"/>
      <c r="D634" s="25"/>
      <c r="E634" s="25"/>
      <c r="F634" s="25"/>
      <c r="G634" s="25"/>
      <c r="H634" s="25"/>
      <c r="I634" s="39"/>
      <c r="J634" s="25"/>
      <c r="K634" s="25"/>
      <c r="L634" s="25"/>
      <c r="M634" s="25"/>
      <c r="N634" s="25"/>
      <c r="O634" s="25"/>
      <c r="P634" s="25"/>
      <c r="Q634" s="25"/>
      <c r="R634" s="25"/>
      <c r="S634" s="25"/>
      <c r="T634" s="25"/>
      <c r="U634" s="25"/>
      <c r="V634" s="25"/>
      <c r="W634" s="25"/>
      <c r="X634" s="25"/>
      <c r="Y634" s="25"/>
      <c r="Z634" s="25"/>
      <c r="AA634" s="25"/>
      <c r="AB634" s="25"/>
    </row>
    <row r="635" spans="1:28" ht="12.75" customHeight="1">
      <c r="A635" s="25"/>
      <c r="B635" s="25"/>
      <c r="C635" s="25"/>
      <c r="D635" s="25"/>
      <c r="E635" s="25"/>
      <c r="F635" s="25"/>
      <c r="G635" s="25"/>
      <c r="H635" s="25"/>
      <c r="I635" s="39"/>
      <c r="J635" s="25"/>
      <c r="K635" s="25"/>
      <c r="L635" s="25"/>
      <c r="M635" s="25"/>
      <c r="N635" s="25"/>
      <c r="O635" s="25"/>
      <c r="P635" s="25"/>
      <c r="Q635" s="25"/>
      <c r="R635" s="25"/>
      <c r="S635" s="25"/>
      <c r="T635" s="25"/>
      <c r="U635" s="25"/>
      <c r="V635" s="25"/>
      <c r="W635" s="25"/>
      <c r="X635" s="25"/>
      <c r="Y635" s="25"/>
      <c r="Z635" s="25"/>
      <c r="AA635" s="25"/>
      <c r="AB635" s="25"/>
    </row>
    <row r="636" spans="1:28" ht="12.75" customHeight="1">
      <c r="A636" s="25"/>
      <c r="B636" s="25"/>
      <c r="C636" s="25"/>
      <c r="D636" s="25"/>
      <c r="E636" s="25"/>
      <c r="F636" s="25"/>
      <c r="G636" s="25"/>
      <c r="H636" s="25"/>
      <c r="I636" s="39"/>
      <c r="J636" s="25"/>
      <c r="K636" s="25"/>
      <c r="L636" s="25"/>
      <c r="M636" s="25"/>
      <c r="N636" s="25"/>
      <c r="O636" s="25"/>
      <c r="P636" s="25"/>
      <c r="Q636" s="25"/>
      <c r="R636" s="25"/>
      <c r="S636" s="25"/>
      <c r="T636" s="25"/>
      <c r="U636" s="25"/>
      <c r="V636" s="25"/>
      <c r="W636" s="25"/>
      <c r="X636" s="25"/>
      <c r="Y636" s="25"/>
      <c r="Z636" s="25"/>
      <c r="AA636" s="25"/>
      <c r="AB636" s="25"/>
    </row>
    <row r="637" spans="1:28" ht="12.75" customHeight="1">
      <c r="A637" s="25"/>
      <c r="B637" s="25"/>
      <c r="C637" s="25"/>
      <c r="D637" s="25"/>
      <c r="E637" s="25"/>
      <c r="F637" s="25"/>
      <c r="G637" s="25"/>
      <c r="H637" s="25"/>
      <c r="I637" s="39"/>
      <c r="J637" s="25"/>
      <c r="K637" s="25"/>
      <c r="L637" s="25"/>
      <c r="M637" s="25"/>
      <c r="N637" s="25"/>
      <c r="O637" s="25"/>
      <c r="P637" s="25"/>
      <c r="Q637" s="25"/>
      <c r="R637" s="25"/>
      <c r="S637" s="25"/>
      <c r="T637" s="25"/>
      <c r="U637" s="25"/>
      <c r="V637" s="25"/>
      <c r="W637" s="25"/>
      <c r="X637" s="25"/>
      <c r="Y637" s="25"/>
      <c r="Z637" s="25"/>
      <c r="AA637" s="25"/>
      <c r="AB637" s="25"/>
    </row>
    <row r="638" spans="1:28" ht="12.75" customHeight="1">
      <c r="A638" s="25"/>
      <c r="B638" s="25"/>
      <c r="C638" s="25"/>
      <c r="D638" s="25"/>
      <c r="E638" s="25"/>
      <c r="F638" s="25"/>
      <c r="G638" s="25"/>
      <c r="H638" s="25"/>
      <c r="I638" s="39"/>
      <c r="J638" s="25"/>
      <c r="K638" s="25"/>
      <c r="L638" s="25"/>
      <c r="M638" s="25"/>
      <c r="N638" s="25"/>
      <c r="O638" s="25"/>
      <c r="P638" s="25"/>
      <c r="Q638" s="25"/>
      <c r="R638" s="25"/>
      <c r="S638" s="25"/>
      <c r="T638" s="25"/>
      <c r="U638" s="25"/>
      <c r="V638" s="25"/>
      <c r="W638" s="25"/>
      <c r="X638" s="25"/>
      <c r="Y638" s="25"/>
      <c r="Z638" s="25"/>
      <c r="AA638" s="25"/>
      <c r="AB638" s="25"/>
    </row>
    <row r="639" spans="1:28" ht="12.75" customHeight="1">
      <c r="A639" s="25"/>
      <c r="B639" s="25"/>
      <c r="C639" s="25"/>
      <c r="D639" s="25"/>
      <c r="E639" s="25"/>
      <c r="F639" s="25"/>
      <c r="G639" s="25"/>
      <c r="H639" s="25"/>
      <c r="I639" s="39"/>
      <c r="J639" s="25"/>
      <c r="K639" s="25"/>
      <c r="L639" s="25"/>
      <c r="M639" s="25"/>
      <c r="N639" s="25"/>
      <c r="O639" s="25"/>
      <c r="P639" s="25"/>
      <c r="Q639" s="25"/>
      <c r="R639" s="25"/>
      <c r="S639" s="25"/>
      <c r="T639" s="25"/>
      <c r="U639" s="25"/>
      <c r="V639" s="25"/>
      <c r="W639" s="25"/>
      <c r="X639" s="25"/>
      <c r="Y639" s="25"/>
      <c r="Z639" s="25"/>
      <c r="AA639" s="25"/>
      <c r="AB639" s="25"/>
    </row>
    <row r="640" spans="1:28" ht="12.75" customHeight="1">
      <c r="A640" s="25"/>
      <c r="B640" s="25"/>
      <c r="C640" s="25"/>
      <c r="D640" s="25"/>
      <c r="E640" s="25"/>
      <c r="F640" s="25"/>
      <c r="G640" s="25"/>
      <c r="H640" s="25"/>
      <c r="I640" s="39"/>
      <c r="J640" s="25"/>
      <c r="K640" s="25"/>
      <c r="L640" s="25"/>
      <c r="M640" s="25"/>
      <c r="N640" s="25"/>
      <c r="O640" s="25"/>
      <c r="P640" s="25"/>
      <c r="Q640" s="25"/>
      <c r="R640" s="25"/>
      <c r="S640" s="25"/>
      <c r="T640" s="25"/>
      <c r="U640" s="25"/>
      <c r="V640" s="25"/>
      <c r="W640" s="25"/>
      <c r="X640" s="25"/>
      <c r="Y640" s="25"/>
      <c r="Z640" s="25"/>
      <c r="AA640" s="25"/>
      <c r="AB640" s="25"/>
    </row>
    <row r="641" spans="1:28" ht="12.75" customHeight="1">
      <c r="A641" s="25"/>
      <c r="B641" s="25"/>
      <c r="C641" s="25"/>
      <c r="D641" s="25"/>
      <c r="E641" s="25"/>
      <c r="F641" s="25"/>
      <c r="G641" s="25"/>
      <c r="H641" s="25"/>
      <c r="I641" s="39"/>
      <c r="J641" s="25"/>
      <c r="K641" s="25"/>
      <c r="L641" s="25"/>
      <c r="M641" s="25"/>
      <c r="N641" s="25"/>
      <c r="O641" s="25"/>
      <c r="P641" s="25"/>
      <c r="Q641" s="25"/>
      <c r="R641" s="25"/>
      <c r="S641" s="25"/>
      <c r="T641" s="25"/>
      <c r="U641" s="25"/>
      <c r="V641" s="25"/>
      <c r="W641" s="25"/>
      <c r="X641" s="25"/>
      <c r="Y641" s="25"/>
      <c r="Z641" s="25"/>
      <c r="AA641" s="25"/>
      <c r="AB641" s="25"/>
    </row>
    <row r="642" spans="1:28" ht="12.75" customHeight="1">
      <c r="A642" s="25"/>
      <c r="B642" s="25"/>
      <c r="C642" s="25"/>
      <c r="D642" s="25"/>
      <c r="E642" s="25"/>
      <c r="F642" s="25"/>
      <c r="G642" s="25"/>
      <c r="H642" s="25"/>
      <c r="I642" s="39"/>
      <c r="J642" s="25"/>
      <c r="K642" s="25"/>
      <c r="L642" s="25"/>
      <c r="M642" s="25"/>
      <c r="N642" s="25"/>
      <c r="O642" s="25"/>
      <c r="P642" s="25"/>
      <c r="Q642" s="25"/>
      <c r="R642" s="25"/>
      <c r="S642" s="25"/>
      <c r="T642" s="25"/>
      <c r="U642" s="25"/>
      <c r="V642" s="25"/>
      <c r="W642" s="25"/>
      <c r="X642" s="25"/>
      <c r="Y642" s="25"/>
      <c r="Z642" s="25"/>
      <c r="AA642" s="25"/>
      <c r="AB642" s="25"/>
    </row>
    <row r="643" spans="1:28" ht="12.75" customHeight="1">
      <c r="A643" s="25"/>
      <c r="B643" s="25"/>
      <c r="C643" s="25"/>
      <c r="D643" s="25"/>
      <c r="E643" s="25"/>
      <c r="F643" s="25"/>
      <c r="G643" s="25"/>
      <c r="H643" s="25"/>
      <c r="I643" s="39"/>
      <c r="J643" s="25"/>
      <c r="K643" s="25"/>
      <c r="L643" s="25"/>
      <c r="M643" s="25"/>
      <c r="N643" s="25"/>
      <c r="O643" s="25"/>
      <c r="P643" s="25"/>
      <c r="Q643" s="25"/>
      <c r="R643" s="25"/>
      <c r="S643" s="25"/>
      <c r="T643" s="25"/>
      <c r="U643" s="25"/>
      <c r="V643" s="25"/>
      <c r="W643" s="25"/>
      <c r="X643" s="25"/>
      <c r="Y643" s="25"/>
      <c r="Z643" s="25"/>
      <c r="AA643" s="25"/>
      <c r="AB643" s="25"/>
    </row>
    <row r="644" spans="1:28" ht="12.75" customHeight="1">
      <c r="A644" s="25"/>
      <c r="B644" s="25"/>
      <c r="C644" s="25"/>
      <c r="D644" s="25"/>
      <c r="E644" s="25"/>
      <c r="F644" s="25"/>
      <c r="G644" s="25"/>
      <c r="H644" s="25"/>
      <c r="I644" s="39"/>
      <c r="J644" s="25"/>
      <c r="K644" s="25"/>
      <c r="L644" s="25"/>
      <c r="M644" s="25"/>
      <c r="N644" s="25"/>
      <c r="O644" s="25"/>
      <c r="P644" s="25"/>
      <c r="Q644" s="25"/>
      <c r="R644" s="25"/>
      <c r="S644" s="25"/>
      <c r="T644" s="25"/>
      <c r="U644" s="25"/>
      <c r="V644" s="25"/>
      <c r="W644" s="25"/>
      <c r="X644" s="25"/>
      <c r="Y644" s="25"/>
      <c r="Z644" s="25"/>
      <c r="AA644" s="25"/>
      <c r="AB644" s="25"/>
    </row>
    <row r="645" spans="1:28" ht="12.75" customHeight="1">
      <c r="A645" s="25"/>
      <c r="B645" s="25"/>
      <c r="C645" s="25"/>
      <c r="D645" s="25"/>
      <c r="E645" s="25"/>
      <c r="F645" s="25"/>
      <c r="G645" s="25"/>
      <c r="H645" s="25"/>
      <c r="I645" s="39"/>
      <c r="J645" s="25"/>
      <c r="K645" s="25"/>
      <c r="L645" s="25"/>
      <c r="M645" s="25"/>
      <c r="N645" s="25"/>
      <c r="O645" s="25"/>
      <c r="P645" s="25"/>
      <c r="Q645" s="25"/>
      <c r="R645" s="25"/>
      <c r="S645" s="25"/>
      <c r="T645" s="25"/>
      <c r="U645" s="25"/>
      <c r="V645" s="25"/>
      <c r="W645" s="25"/>
      <c r="X645" s="25"/>
      <c r="Y645" s="25"/>
      <c r="Z645" s="25"/>
      <c r="AA645" s="25"/>
      <c r="AB645" s="25"/>
    </row>
    <row r="646" spans="1:28" ht="12.75" customHeight="1">
      <c r="A646" s="25"/>
      <c r="B646" s="25"/>
      <c r="C646" s="25"/>
      <c r="D646" s="25"/>
      <c r="E646" s="25"/>
      <c r="F646" s="25"/>
      <c r="G646" s="25"/>
      <c r="H646" s="25"/>
      <c r="I646" s="39"/>
      <c r="J646" s="25"/>
      <c r="K646" s="25"/>
      <c r="L646" s="25"/>
      <c r="M646" s="25"/>
      <c r="N646" s="25"/>
      <c r="O646" s="25"/>
      <c r="P646" s="25"/>
      <c r="Q646" s="25"/>
      <c r="R646" s="25"/>
      <c r="S646" s="25"/>
      <c r="T646" s="25"/>
      <c r="U646" s="25"/>
      <c r="V646" s="25"/>
      <c r="W646" s="25"/>
      <c r="X646" s="25"/>
      <c r="Y646" s="25"/>
      <c r="Z646" s="25"/>
      <c r="AA646" s="25"/>
      <c r="AB646" s="25"/>
    </row>
    <row r="647" spans="1:28" ht="12.75" customHeight="1">
      <c r="A647" s="25"/>
      <c r="B647" s="25"/>
      <c r="C647" s="25"/>
      <c r="D647" s="25"/>
      <c r="E647" s="25"/>
      <c r="F647" s="25"/>
      <c r="G647" s="25"/>
      <c r="H647" s="25"/>
      <c r="I647" s="39"/>
      <c r="J647" s="25"/>
      <c r="K647" s="25"/>
      <c r="L647" s="25"/>
      <c r="M647" s="25"/>
      <c r="N647" s="25"/>
      <c r="O647" s="25"/>
      <c r="P647" s="25"/>
      <c r="Q647" s="25"/>
      <c r="R647" s="25"/>
      <c r="S647" s="25"/>
      <c r="T647" s="25"/>
      <c r="U647" s="25"/>
      <c r="V647" s="25"/>
      <c r="W647" s="25"/>
      <c r="X647" s="25"/>
      <c r="Y647" s="25"/>
      <c r="Z647" s="25"/>
      <c r="AA647" s="25"/>
      <c r="AB647" s="25"/>
    </row>
    <row r="648" spans="1:28" ht="12.75" customHeight="1">
      <c r="A648" s="25"/>
      <c r="B648" s="25"/>
      <c r="C648" s="25"/>
      <c r="D648" s="25"/>
      <c r="E648" s="25"/>
      <c r="F648" s="25"/>
      <c r="G648" s="25"/>
      <c r="H648" s="25"/>
      <c r="I648" s="39"/>
      <c r="J648" s="25"/>
      <c r="K648" s="25"/>
      <c r="L648" s="25"/>
      <c r="M648" s="25"/>
      <c r="N648" s="25"/>
      <c r="O648" s="25"/>
      <c r="P648" s="25"/>
      <c r="Q648" s="25"/>
      <c r="R648" s="25"/>
      <c r="S648" s="25"/>
      <c r="T648" s="25"/>
      <c r="U648" s="25"/>
      <c r="V648" s="25"/>
      <c r="W648" s="25"/>
      <c r="X648" s="25"/>
      <c r="Y648" s="25"/>
      <c r="Z648" s="25"/>
      <c r="AA648" s="25"/>
      <c r="AB648" s="25"/>
    </row>
    <row r="649" spans="1:28" ht="12.75" customHeight="1">
      <c r="A649" s="25"/>
      <c r="B649" s="25"/>
      <c r="C649" s="25"/>
      <c r="D649" s="25"/>
      <c r="E649" s="25"/>
      <c r="F649" s="25"/>
      <c r="G649" s="25"/>
      <c r="H649" s="25"/>
      <c r="I649" s="39"/>
      <c r="J649" s="25"/>
      <c r="K649" s="25"/>
      <c r="L649" s="25"/>
      <c r="M649" s="25"/>
      <c r="N649" s="25"/>
      <c r="O649" s="25"/>
      <c r="P649" s="25"/>
      <c r="Q649" s="25"/>
      <c r="R649" s="25"/>
      <c r="S649" s="25"/>
      <c r="T649" s="25"/>
      <c r="U649" s="25"/>
      <c r="V649" s="25"/>
      <c r="W649" s="25"/>
      <c r="X649" s="25"/>
      <c r="Y649" s="25"/>
      <c r="Z649" s="25"/>
      <c r="AA649" s="25"/>
      <c r="AB649" s="25"/>
    </row>
    <row r="650" spans="1:28" ht="12.75" customHeight="1">
      <c r="A650" s="25"/>
      <c r="B650" s="25"/>
      <c r="C650" s="25"/>
      <c r="D650" s="25"/>
      <c r="E650" s="25"/>
      <c r="F650" s="25"/>
      <c r="G650" s="25"/>
      <c r="H650" s="25"/>
      <c r="I650" s="39"/>
      <c r="J650" s="25"/>
      <c r="K650" s="25"/>
      <c r="L650" s="25"/>
      <c r="M650" s="25"/>
      <c r="N650" s="25"/>
      <c r="O650" s="25"/>
      <c r="P650" s="25"/>
      <c r="Q650" s="25"/>
      <c r="R650" s="25"/>
      <c r="S650" s="25"/>
      <c r="T650" s="25"/>
      <c r="U650" s="25"/>
      <c r="V650" s="25"/>
      <c r="W650" s="25"/>
      <c r="X650" s="25"/>
      <c r="Y650" s="25"/>
      <c r="Z650" s="25"/>
      <c r="AA650" s="25"/>
      <c r="AB650" s="25"/>
    </row>
    <row r="651" spans="1:28" ht="12.75" customHeight="1">
      <c r="A651" s="25"/>
      <c r="B651" s="25"/>
      <c r="C651" s="25"/>
      <c r="D651" s="25"/>
      <c r="E651" s="25"/>
      <c r="F651" s="25"/>
      <c r="G651" s="25"/>
      <c r="H651" s="25"/>
      <c r="I651" s="39"/>
      <c r="J651" s="25"/>
      <c r="K651" s="25"/>
      <c r="L651" s="25"/>
      <c r="M651" s="25"/>
      <c r="N651" s="25"/>
      <c r="O651" s="25"/>
      <c r="P651" s="25"/>
      <c r="Q651" s="25"/>
      <c r="R651" s="25"/>
      <c r="S651" s="25"/>
      <c r="T651" s="25"/>
      <c r="U651" s="25"/>
      <c r="V651" s="25"/>
      <c r="W651" s="25"/>
      <c r="X651" s="25"/>
      <c r="Y651" s="25"/>
      <c r="Z651" s="25"/>
      <c r="AA651" s="25"/>
      <c r="AB651" s="25"/>
    </row>
    <row r="652" spans="1:28" ht="12.75" customHeight="1">
      <c r="A652" s="25"/>
      <c r="B652" s="25"/>
      <c r="C652" s="25"/>
      <c r="D652" s="25"/>
      <c r="E652" s="25"/>
      <c r="F652" s="25"/>
      <c r="G652" s="25"/>
      <c r="H652" s="25"/>
      <c r="I652" s="39"/>
      <c r="J652" s="25"/>
      <c r="K652" s="25"/>
      <c r="L652" s="25"/>
      <c r="M652" s="25"/>
      <c r="N652" s="25"/>
      <c r="O652" s="25"/>
      <c r="P652" s="25"/>
      <c r="Q652" s="25"/>
      <c r="R652" s="25"/>
      <c r="S652" s="25"/>
      <c r="T652" s="25"/>
      <c r="U652" s="25"/>
      <c r="V652" s="25"/>
      <c r="W652" s="25"/>
      <c r="X652" s="25"/>
      <c r="Y652" s="25"/>
      <c r="Z652" s="25"/>
      <c r="AA652" s="25"/>
      <c r="AB652" s="25"/>
    </row>
    <row r="653" spans="1:28" ht="12.75" customHeight="1">
      <c r="A653" s="25"/>
      <c r="B653" s="25"/>
      <c r="C653" s="25"/>
      <c r="D653" s="25"/>
      <c r="E653" s="25"/>
      <c r="F653" s="25"/>
      <c r="G653" s="25"/>
      <c r="H653" s="25"/>
      <c r="I653" s="39"/>
      <c r="J653" s="25"/>
      <c r="K653" s="25"/>
      <c r="L653" s="25"/>
      <c r="M653" s="25"/>
      <c r="N653" s="25"/>
      <c r="O653" s="25"/>
      <c r="P653" s="25"/>
      <c r="Q653" s="25"/>
      <c r="R653" s="25"/>
      <c r="S653" s="25"/>
      <c r="T653" s="25"/>
      <c r="U653" s="25"/>
      <c r="V653" s="25"/>
      <c r="W653" s="25"/>
      <c r="X653" s="25"/>
      <c r="Y653" s="25"/>
      <c r="Z653" s="25"/>
      <c r="AA653" s="25"/>
      <c r="AB653" s="25"/>
    </row>
    <row r="654" spans="1:28" ht="12.75" customHeight="1">
      <c r="A654" s="25"/>
      <c r="B654" s="25"/>
      <c r="C654" s="25"/>
      <c r="D654" s="25"/>
      <c r="E654" s="25"/>
      <c r="F654" s="25"/>
      <c r="G654" s="25"/>
      <c r="H654" s="25"/>
      <c r="I654" s="39"/>
      <c r="J654" s="25"/>
      <c r="K654" s="25"/>
      <c r="L654" s="25"/>
      <c r="M654" s="25"/>
      <c r="N654" s="25"/>
      <c r="O654" s="25"/>
      <c r="P654" s="25"/>
      <c r="Q654" s="25"/>
      <c r="R654" s="25"/>
      <c r="S654" s="25"/>
      <c r="T654" s="25"/>
      <c r="U654" s="25"/>
      <c r="V654" s="25"/>
      <c r="W654" s="25"/>
      <c r="X654" s="25"/>
      <c r="Y654" s="25"/>
      <c r="Z654" s="25"/>
      <c r="AA654" s="25"/>
      <c r="AB654" s="25"/>
    </row>
    <row r="655" spans="1:28" ht="12.75" customHeight="1">
      <c r="A655" s="25"/>
      <c r="B655" s="25"/>
      <c r="C655" s="25"/>
      <c r="D655" s="25"/>
      <c r="E655" s="25"/>
      <c r="F655" s="25"/>
      <c r="G655" s="25"/>
      <c r="H655" s="25"/>
      <c r="I655" s="39"/>
      <c r="J655" s="25"/>
      <c r="K655" s="25"/>
      <c r="L655" s="25"/>
      <c r="M655" s="25"/>
      <c r="N655" s="25"/>
      <c r="O655" s="25"/>
      <c r="P655" s="25"/>
      <c r="Q655" s="25"/>
      <c r="R655" s="25"/>
      <c r="S655" s="25"/>
      <c r="T655" s="25"/>
      <c r="U655" s="25"/>
      <c r="V655" s="25"/>
      <c r="W655" s="25"/>
      <c r="X655" s="25"/>
      <c r="Y655" s="25"/>
      <c r="Z655" s="25"/>
      <c r="AA655" s="25"/>
      <c r="AB655" s="25"/>
    </row>
    <row r="656" spans="1:28" ht="12.75" customHeight="1">
      <c r="A656" s="25"/>
      <c r="B656" s="25"/>
      <c r="C656" s="25"/>
      <c r="D656" s="25"/>
      <c r="E656" s="25"/>
      <c r="F656" s="25"/>
      <c r="G656" s="25"/>
      <c r="H656" s="25"/>
      <c r="I656" s="39"/>
      <c r="J656" s="25"/>
      <c r="K656" s="25"/>
      <c r="L656" s="25"/>
      <c r="M656" s="25"/>
      <c r="N656" s="25"/>
      <c r="O656" s="25"/>
      <c r="P656" s="25"/>
      <c r="Q656" s="25"/>
      <c r="R656" s="25"/>
      <c r="S656" s="25"/>
      <c r="T656" s="25"/>
      <c r="U656" s="25"/>
      <c r="V656" s="25"/>
      <c r="W656" s="25"/>
      <c r="X656" s="25"/>
      <c r="Y656" s="25"/>
      <c r="Z656" s="25"/>
      <c r="AA656" s="25"/>
      <c r="AB656" s="25"/>
    </row>
    <row r="657" spans="1:28" ht="12.75" customHeight="1">
      <c r="A657" s="25"/>
      <c r="B657" s="25"/>
      <c r="C657" s="25"/>
      <c r="D657" s="25"/>
      <c r="E657" s="25"/>
      <c r="F657" s="25"/>
      <c r="G657" s="25"/>
      <c r="H657" s="25"/>
      <c r="I657" s="39"/>
      <c r="J657" s="25"/>
      <c r="K657" s="25"/>
      <c r="L657" s="25"/>
      <c r="M657" s="25"/>
      <c r="N657" s="25"/>
      <c r="O657" s="25"/>
      <c r="P657" s="25"/>
      <c r="Q657" s="25"/>
      <c r="R657" s="25"/>
      <c r="S657" s="25"/>
      <c r="T657" s="25"/>
      <c r="U657" s="25"/>
      <c r="V657" s="25"/>
      <c r="W657" s="25"/>
      <c r="X657" s="25"/>
      <c r="Y657" s="25"/>
      <c r="Z657" s="25"/>
      <c r="AA657" s="25"/>
      <c r="AB657" s="25"/>
    </row>
    <row r="658" spans="1:28" ht="12.75" customHeight="1">
      <c r="A658" s="25"/>
      <c r="B658" s="25"/>
      <c r="C658" s="25"/>
      <c r="D658" s="25"/>
      <c r="E658" s="25"/>
      <c r="F658" s="25"/>
      <c r="G658" s="25"/>
      <c r="H658" s="25"/>
      <c r="I658" s="39"/>
      <c r="J658" s="25"/>
      <c r="K658" s="25"/>
      <c r="L658" s="25"/>
      <c r="M658" s="25"/>
      <c r="N658" s="25"/>
      <c r="O658" s="25"/>
      <c r="P658" s="25"/>
      <c r="Q658" s="25"/>
      <c r="R658" s="25"/>
      <c r="S658" s="25"/>
      <c r="T658" s="25"/>
      <c r="U658" s="25"/>
      <c r="V658" s="25"/>
      <c r="W658" s="25"/>
      <c r="X658" s="25"/>
      <c r="Y658" s="25"/>
      <c r="Z658" s="25"/>
      <c r="AA658" s="25"/>
      <c r="AB658" s="25"/>
    </row>
    <row r="659" spans="1:28" ht="12.75" customHeight="1">
      <c r="A659" s="25"/>
      <c r="B659" s="25"/>
      <c r="C659" s="25"/>
      <c r="D659" s="25"/>
      <c r="E659" s="25"/>
      <c r="F659" s="25"/>
      <c r="G659" s="25"/>
      <c r="H659" s="25"/>
      <c r="I659" s="39"/>
      <c r="J659" s="25"/>
      <c r="K659" s="25"/>
      <c r="L659" s="25"/>
      <c r="M659" s="25"/>
      <c r="N659" s="25"/>
      <c r="O659" s="25"/>
      <c r="P659" s="25"/>
      <c r="Q659" s="25"/>
      <c r="R659" s="25"/>
      <c r="S659" s="25"/>
      <c r="T659" s="25"/>
      <c r="U659" s="25"/>
      <c r="V659" s="25"/>
      <c r="W659" s="25"/>
      <c r="X659" s="25"/>
      <c r="Y659" s="25"/>
      <c r="Z659" s="25"/>
      <c r="AA659" s="25"/>
      <c r="AB659" s="25"/>
    </row>
    <row r="660" spans="1:28" ht="12.75" customHeight="1">
      <c r="A660" s="25"/>
      <c r="B660" s="25"/>
      <c r="C660" s="25"/>
      <c r="D660" s="25"/>
      <c r="E660" s="25"/>
      <c r="F660" s="25"/>
      <c r="G660" s="25"/>
      <c r="H660" s="25"/>
      <c r="I660" s="39"/>
      <c r="J660" s="25"/>
      <c r="K660" s="25"/>
      <c r="L660" s="25"/>
      <c r="M660" s="25"/>
      <c r="N660" s="25"/>
      <c r="O660" s="25"/>
      <c r="P660" s="25"/>
      <c r="Q660" s="25"/>
      <c r="R660" s="25"/>
      <c r="S660" s="25"/>
      <c r="T660" s="25"/>
      <c r="U660" s="25"/>
      <c r="V660" s="25"/>
      <c r="W660" s="25"/>
      <c r="X660" s="25"/>
      <c r="Y660" s="25"/>
      <c r="Z660" s="25"/>
      <c r="AA660" s="25"/>
      <c r="AB660" s="25"/>
    </row>
    <row r="661" spans="1:28" ht="12.75" customHeight="1">
      <c r="A661" s="25"/>
      <c r="B661" s="25"/>
      <c r="C661" s="25"/>
      <c r="D661" s="25"/>
      <c r="E661" s="25"/>
      <c r="F661" s="25"/>
      <c r="G661" s="25"/>
      <c r="H661" s="25"/>
      <c r="I661" s="39"/>
      <c r="J661" s="25"/>
      <c r="K661" s="25"/>
      <c r="L661" s="25"/>
      <c r="M661" s="25"/>
      <c r="N661" s="25"/>
      <c r="O661" s="25"/>
      <c r="P661" s="25"/>
      <c r="Q661" s="25"/>
      <c r="R661" s="25"/>
      <c r="S661" s="25"/>
      <c r="T661" s="25"/>
      <c r="U661" s="25"/>
      <c r="V661" s="25"/>
      <c r="W661" s="25"/>
      <c r="X661" s="25"/>
      <c r="Y661" s="25"/>
      <c r="Z661" s="25"/>
      <c r="AA661" s="25"/>
      <c r="AB661" s="25"/>
    </row>
    <row r="662" spans="1:28" ht="12.75" customHeight="1">
      <c r="A662" s="25"/>
      <c r="B662" s="25"/>
      <c r="C662" s="25"/>
      <c r="D662" s="25"/>
      <c r="E662" s="25"/>
      <c r="F662" s="25"/>
      <c r="G662" s="25"/>
      <c r="H662" s="25"/>
      <c r="I662" s="39"/>
      <c r="J662" s="25"/>
      <c r="K662" s="25"/>
      <c r="L662" s="25"/>
      <c r="M662" s="25"/>
      <c r="N662" s="25"/>
      <c r="O662" s="25"/>
      <c r="P662" s="25"/>
      <c r="Q662" s="25"/>
      <c r="R662" s="25"/>
      <c r="S662" s="25"/>
      <c r="T662" s="25"/>
      <c r="U662" s="25"/>
      <c r="V662" s="25"/>
      <c r="W662" s="25"/>
      <c r="X662" s="25"/>
      <c r="Y662" s="25"/>
      <c r="Z662" s="25"/>
      <c r="AA662" s="25"/>
      <c r="AB662" s="25"/>
    </row>
    <row r="663" spans="1:28" ht="12.75" customHeight="1">
      <c r="A663" s="25"/>
      <c r="B663" s="25"/>
      <c r="C663" s="25"/>
      <c r="D663" s="25"/>
      <c r="E663" s="25"/>
      <c r="F663" s="25"/>
      <c r="G663" s="25"/>
      <c r="H663" s="25"/>
      <c r="I663" s="39"/>
      <c r="J663" s="25"/>
      <c r="K663" s="25"/>
      <c r="L663" s="25"/>
      <c r="M663" s="25"/>
      <c r="N663" s="25"/>
      <c r="O663" s="25"/>
      <c r="P663" s="25"/>
      <c r="Q663" s="25"/>
      <c r="R663" s="25"/>
      <c r="S663" s="25"/>
      <c r="T663" s="25"/>
      <c r="U663" s="25"/>
      <c r="V663" s="25"/>
      <c r="W663" s="25"/>
      <c r="X663" s="25"/>
      <c r="Y663" s="25"/>
      <c r="Z663" s="25"/>
      <c r="AA663" s="25"/>
      <c r="AB663" s="25"/>
    </row>
    <row r="664" spans="1:28" ht="12.75" customHeight="1">
      <c r="A664" s="25"/>
      <c r="B664" s="25"/>
      <c r="C664" s="25"/>
      <c r="D664" s="25"/>
      <c r="E664" s="25"/>
      <c r="F664" s="25"/>
      <c r="G664" s="25"/>
      <c r="H664" s="25"/>
      <c r="I664" s="39"/>
      <c r="J664" s="25"/>
      <c r="K664" s="25"/>
      <c r="L664" s="25"/>
      <c r="M664" s="25"/>
      <c r="N664" s="25"/>
      <c r="O664" s="25"/>
      <c r="P664" s="25"/>
      <c r="Q664" s="25"/>
      <c r="R664" s="25"/>
      <c r="S664" s="25"/>
      <c r="T664" s="25"/>
      <c r="U664" s="25"/>
      <c r="V664" s="25"/>
      <c r="W664" s="25"/>
      <c r="X664" s="25"/>
      <c r="Y664" s="25"/>
      <c r="Z664" s="25"/>
      <c r="AA664" s="25"/>
      <c r="AB664" s="25"/>
    </row>
    <row r="665" spans="1:28" ht="12.75" customHeight="1">
      <c r="A665" s="25"/>
      <c r="B665" s="25"/>
      <c r="C665" s="25"/>
      <c r="D665" s="25"/>
      <c r="E665" s="25"/>
      <c r="F665" s="25"/>
      <c r="G665" s="25"/>
      <c r="H665" s="25"/>
      <c r="I665" s="39"/>
      <c r="J665" s="25"/>
      <c r="K665" s="25"/>
      <c r="L665" s="25"/>
      <c r="M665" s="25"/>
      <c r="N665" s="25"/>
      <c r="O665" s="25"/>
      <c r="P665" s="25"/>
      <c r="Q665" s="25"/>
      <c r="R665" s="25"/>
      <c r="S665" s="25"/>
      <c r="T665" s="25"/>
      <c r="U665" s="25"/>
      <c r="V665" s="25"/>
      <c r="W665" s="25"/>
      <c r="X665" s="25"/>
      <c r="Y665" s="25"/>
      <c r="Z665" s="25"/>
      <c r="AA665" s="25"/>
      <c r="AB665" s="25"/>
    </row>
    <row r="666" spans="1:28" ht="12.75" customHeight="1">
      <c r="A666" s="25"/>
      <c r="B666" s="25"/>
      <c r="C666" s="25"/>
      <c r="D666" s="25"/>
      <c r="E666" s="25"/>
      <c r="F666" s="25"/>
      <c r="G666" s="25"/>
      <c r="H666" s="25"/>
      <c r="I666" s="39"/>
      <c r="J666" s="25"/>
      <c r="K666" s="25"/>
      <c r="L666" s="25"/>
      <c r="M666" s="25"/>
      <c r="N666" s="25"/>
      <c r="O666" s="25"/>
      <c r="P666" s="25"/>
      <c r="Q666" s="25"/>
      <c r="R666" s="25"/>
      <c r="S666" s="25"/>
      <c r="T666" s="25"/>
      <c r="U666" s="25"/>
      <c r="V666" s="25"/>
      <c r="W666" s="25"/>
      <c r="X666" s="25"/>
      <c r="Y666" s="25"/>
      <c r="Z666" s="25"/>
      <c r="AA666" s="25"/>
      <c r="AB666" s="25"/>
    </row>
    <row r="667" spans="1:28" ht="12.75" customHeight="1">
      <c r="A667" s="25"/>
      <c r="B667" s="25"/>
      <c r="C667" s="25"/>
      <c r="D667" s="25"/>
      <c r="E667" s="25"/>
      <c r="F667" s="25"/>
      <c r="G667" s="25"/>
      <c r="H667" s="25"/>
      <c r="I667" s="39"/>
      <c r="J667" s="25"/>
      <c r="K667" s="25"/>
      <c r="L667" s="25"/>
      <c r="M667" s="25"/>
      <c r="N667" s="25"/>
      <c r="O667" s="25"/>
      <c r="P667" s="25"/>
      <c r="Q667" s="25"/>
      <c r="R667" s="25"/>
      <c r="S667" s="25"/>
      <c r="T667" s="25"/>
      <c r="U667" s="25"/>
      <c r="V667" s="25"/>
      <c r="W667" s="25"/>
      <c r="X667" s="25"/>
      <c r="Y667" s="25"/>
      <c r="Z667" s="25"/>
      <c r="AA667" s="25"/>
      <c r="AB667" s="25"/>
    </row>
    <row r="668" spans="1:28" ht="12.75" customHeight="1">
      <c r="A668" s="25"/>
      <c r="B668" s="25"/>
      <c r="C668" s="25"/>
      <c r="D668" s="25"/>
      <c r="E668" s="25"/>
      <c r="F668" s="25"/>
      <c r="G668" s="25"/>
      <c r="H668" s="25"/>
      <c r="I668" s="39"/>
      <c r="J668" s="25"/>
      <c r="K668" s="25"/>
      <c r="L668" s="25"/>
      <c r="M668" s="25"/>
      <c r="N668" s="25"/>
      <c r="O668" s="25"/>
      <c r="P668" s="25"/>
      <c r="Q668" s="25"/>
      <c r="R668" s="25"/>
      <c r="S668" s="25"/>
      <c r="T668" s="25"/>
      <c r="U668" s="25"/>
      <c r="V668" s="25"/>
      <c r="W668" s="25"/>
      <c r="X668" s="25"/>
      <c r="Y668" s="25"/>
      <c r="Z668" s="25"/>
      <c r="AA668" s="25"/>
      <c r="AB668" s="25"/>
    </row>
    <row r="669" spans="1:28" ht="12.75" customHeight="1">
      <c r="A669" s="25"/>
      <c r="B669" s="25"/>
      <c r="C669" s="25"/>
      <c r="D669" s="25"/>
      <c r="E669" s="25"/>
      <c r="F669" s="25"/>
      <c r="G669" s="25"/>
      <c r="H669" s="25"/>
      <c r="I669" s="39"/>
      <c r="J669" s="25"/>
      <c r="K669" s="25"/>
      <c r="L669" s="25"/>
      <c r="M669" s="25"/>
      <c r="N669" s="25"/>
      <c r="O669" s="25"/>
      <c r="P669" s="25"/>
      <c r="Q669" s="25"/>
      <c r="R669" s="25"/>
      <c r="S669" s="25"/>
      <c r="T669" s="25"/>
      <c r="U669" s="25"/>
      <c r="V669" s="25"/>
      <c r="W669" s="25"/>
      <c r="X669" s="25"/>
      <c r="Y669" s="25"/>
      <c r="Z669" s="25"/>
      <c r="AA669" s="25"/>
      <c r="AB669" s="25"/>
    </row>
    <row r="670" spans="1:28" ht="12.75" customHeight="1">
      <c r="A670" s="25"/>
      <c r="B670" s="25"/>
      <c r="C670" s="25"/>
      <c r="D670" s="25"/>
      <c r="E670" s="25"/>
      <c r="F670" s="25"/>
      <c r="G670" s="25"/>
      <c r="H670" s="25"/>
      <c r="I670" s="39"/>
      <c r="J670" s="25"/>
      <c r="K670" s="25"/>
      <c r="L670" s="25"/>
      <c r="M670" s="25"/>
      <c r="N670" s="25"/>
      <c r="O670" s="25"/>
      <c r="P670" s="25"/>
      <c r="Q670" s="25"/>
      <c r="R670" s="25"/>
      <c r="S670" s="25"/>
      <c r="T670" s="25"/>
      <c r="U670" s="25"/>
      <c r="V670" s="25"/>
      <c r="W670" s="25"/>
      <c r="X670" s="25"/>
      <c r="Y670" s="25"/>
      <c r="Z670" s="25"/>
      <c r="AA670" s="25"/>
      <c r="AB670" s="25"/>
    </row>
    <row r="671" spans="1:28" ht="12.75" customHeight="1">
      <c r="A671" s="25"/>
      <c r="B671" s="25"/>
      <c r="C671" s="25"/>
      <c r="D671" s="25"/>
      <c r="E671" s="25"/>
      <c r="F671" s="25"/>
      <c r="G671" s="25"/>
      <c r="H671" s="25"/>
      <c r="I671" s="39"/>
      <c r="J671" s="25"/>
      <c r="K671" s="25"/>
      <c r="L671" s="25"/>
      <c r="M671" s="25"/>
      <c r="N671" s="25"/>
      <c r="O671" s="25"/>
      <c r="P671" s="25"/>
      <c r="Q671" s="25"/>
      <c r="R671" s="25"/>
      <c r="S671" s="25"/>
      <c r="T671" s="25"/>
      <c r="U671" s="25"/>
      <c r="V671" s="25"/>
      <c r="W671" s="25"/>
      <c r="X671" s="25"/>
      <c r="Y671" s="25"/>
      <c r="Z671" s="25"/>
      <c r="AA671" s="25"/>
      <c r="AB671" s="25"/>
    </row>
    <row r="672" spans="1:28" ht="12.75" customHeight="1">
      <c r="A672" s="25"/>
      <c r="B672" s="25"/>
      <c r="C672" s="25"/>
      <c r="D672" s="25"/>
      <c r="E672" s="25"/>
      <c r="F672" s="25"/>
      <c r="G672" s="25"/>
      <c r="H672" s="25"/>
      <c r="I672" s="39"/>
      <c r="J672" s="25"/>
      <c r="K672" s="25"/>
      <c r="L672" s="25"/>
      <c r="M672" s="25"/>
      <c r="N672" s="25"/>
      <c r="O672" s="25"/>
      <c r="P672" s="25"/>
      <c r="Q672" s="25"/>
      <c r="R672" s="25"/>
      <c r="S672" s="25"/>
      <c r="T672" s="25"/>
      <c r="U672" s="25"/>
      <c r="V672" s="25"/>
      <c r="W672" s="25"/>
      <c r="X672" s="25"/>
      <c r="Y672" s="25"/>
      <c r="Z672" s="25"/>
      <c r="AA672" s="25"/>
      <c r="AB672" s="25"/>
    </row>
    <row r="673" spans="1:28" ht="12.75" customHeight="1">
      <c r="A673" s="25"/>
      <c r="B673" s="25"/>
      <c r="C673" s="25"/>
      <c r="D673" s="25"/>
      <c r="E673" s="25"/>
      <c r="F673" s="25"/>
      <c r="G673" s="25"/>
      <c r="H673" s="25"/>
      <c r="I673" s="39"/>
      <c r="J673" s="25"/>
      <c r="K673" s="25"/>
      <c r="L673" s="25"/>
      <c r="M673" s="25"/>
      <c r="N673" s="25"/>
      <c r="O673" s="25"/>
      <c r="P673" s="25"/>
      <c r="Q673" s="25"/>
      <c r="R673" s="25"/>
      <c r="S673" s="25"/>
      <c r="T673" s="25"/>
      <c r="U673" s="25"/>
      <c r="V673" s="25"/>
      <c r="W673" s="25"/>
      <c r="X673" s="25"/>
      <c r="Y673" s="25"/>
      <c r="Z673" s="25"/>
      <c r="AA673" s="25"/>
      <c r="AB673" s="25"/>
    </row>
    <row r="674" spans="1:28" ht="12.75" customHeight="1">
      <c r="A674" s="25"/>
      <c r="B674" s="25"/>
      <c r="C674" s="25"/>
      <c r="D674" s="25"/>
      <c r="E674" s="25"/>
      <c r="F674" s="25"/>
      <c r="G674" s="25"/>
      <c r="H674" s="25"/>
      <c r="I674" s="39"/>
      <c r="J674" s="25"/>
      <c r="K674" s="25"/>
      <c r="L674" s="25"/>
      <c r="M674" s="25"/>
      <c r="N674" s="25"/>
      <c r="O674" s="25"/>
      <c r="P674" s="25"/>
      <c r="Q674" s="25"/>
      <c r="R674" s="25"/>
      <c r="S674" s="25"/>
      <c r="T674" s="25"/>
      <c r="U674" s="25"/>
      <c r="V674" s="25"/>
      <c r="W674" s="25"/>
      <c r="X674" s="25"/>
      <c r="Y674" s="25"/>
      <c r="Z674" s="25"/>
      <c r="AA674" s="25"/>
      <c r="AB674" s="25"/>
    </row>
    <row r="675" spans="1:28" ht="12.75" customHeight="1">
      <c r="A675" s="25"/>
      <c r="B675" s="25"/>
      <c r="C675" s="25"/>
      <c r="D675" s="25"/>
      <c r="E675" s="25"/>
      <c r="F675" s="25"/>
      <c r="G675" s="25"/>
      <c r="H675" s="25"/>
      <c r="I675" s="39"/>
      <c r="J675" s="25"/>
      <c r="K675" s="25"/>
      <c r="L675" s="25"/>
      <c r="M675" s="25"/>
      <c r="N675" s="25"/>
      <c r="O675" s="25"/>
      <c r="P675" s="25"/>
      <c r="Q675" s="25"/>
      <c r="R675" s="25"/>
      <c r="S675" s="25"/>
      <c r="T675" s="25"/>
      <c r="U675" s="25"/>
      <c r="V675" s="25"/>
      <c r="W675" s="25"/>
      <c r="X675" s="25"/>
      <c r="Y675" s="25"/>
      <c r="Z675" s="25"/>
      <c r="AA675" s="25"/>
      <c r="AB675" s="25"/>
    </row>
    <row r="676" spans="1:28" ht="12.75" customHeight="1">
      <c r="A676" s="25"/>
      <c r="B676" s="25"/>
      <c r="C676" s="25"/>
      <c r="D676" s="25"/>
      <c r="E676" s="25"/>
      <c r="F676" s="25"/>
      <c r="G676" s="25"/>
      <c r="H676" s="25"/>
      <c r="I676" s="39"/>
      <c r="J676" s="25"/>
      <c r="K676" s="25"/>
      <c r="L676" s="25"/>
      <c r="M676" s="25"/>
      <c r="N676" s="25"/>
      <c r="O676" s="25"/>
      <c r="P676" s="25"/>
      <c r="Q676" s="25"/>
      <c r="R676" s="25"/>
      <c r="S676" s="25"/>
      <c r="T676" s="25"/>
      <c r="U676" s="25"/>
      <c r="V676" s="25"/>
      <c r="W676" s="25"/>
      <c r="X676" s="25"/>
      <c r="Y676" s="25"/>
      <c r="Z676" s="25"/>
      <c r="AA676" s="25"/>
      <c r="AB676" s="25"/>
    </row>
    <row r="677" spans="1:28" ht="12.75" customHeight="1">
      <c r="A677" s="25"/>
      <c r="B677" s="25"/>
      <c r="C677" s="25"/>
      <c r="D677" s="25"/>
      <c r="E677" s="25"/>
      <c r="F677" s="25"/>
      <c r="G677" s="25"/>
      <c r="H677" s="25"/>
      <c r="I677" s="39"/>
      <c r="J677" s="25"/>
      <c r="K677" s="25"/>
      <c r="L677" s="25"/>
      <c r="M677" s="25"/>
      <c r="N677" s="25"/>
      <c r="O677" s="25"/>
      <c r="P677" s="25"/>
      <c r="Q677" s="25"/>
      <c r="R677" s="25"/>
      <c r="S677" s="25"/>
      <c r="T677" s="25"/>
      <c r="U677" s="25"/>
      <c r="V677" s="25"/>
      <c r="W677" s="25"/>
      <c r="X677" s="25"/>
      <c r="Y677" s="25"/>
      <c r="Z677" s="25"/>
      <c r="AA677" s="25"/>
      <c r="AB677" s="25"/>
    </row>
    <row r="678" spans="1:28" ht="12.75" customHeight="1">
      <c r="A678" s="25"/>
      <c r="B678" s="25"/>
      <c r="C678" s="25"/>
      <c r="D678" s="25"/>
      <c r="E678" s="25"/>
      <c r="F678" s="25"/>
      <c r="G678" s="25"/>
      <c r="H678" s="25"/>
      <c r="I678" s="39"/>
      <c r="J678" s="25"/>
      <c r="K678" s="25"/>
      <c r="L678" s="25"/>
      <c r="M678" s="25"/>
      <c r="N678" s="25"/>
      <c r="O678" s="25"/>
      <c r="P678" s="25"/>
      <c r="Q678" s="25"/>
      <c r="R678" s="25"/>
      <c r="S678" s="25"/>
      <c r="T678" s="25"/>
      <c r="U678" s="25"/>
      <c r="V678" s="25"/>
      <c r="W678" s="25"/>
      <c r="X678" s="25"/>
      <c r="Y678" s="25"/>
      <c r="Z678" s="25"/>
      <c r="AA678" s="25"/>
      <c r="AB678" s="25"/>
    </row>
    <row r="679" spans="1:28" ht="12.75" customHeight="1">
      <c r="A679" s="25"/>
      <c r="B679" s="25"/>
      <c r="C679" s="25"/>
      <c r="D679" s="25"/>
      <c r="E679" s="25"/>
      <c r="F679" s="25"/>
      <c r="G679" s="25"/>
      <c r="H679" s="25"/>
      <c r="I679" s="39"/>
      <c r="J679" s="25"/>
      <c r="K679" s="25"/>
      <c r="L679" s="25"/>
      <c r="M679" s="25"/>
      <c r="N679" s="25"/>
      <c r="O679" s="25"/>
      <c r="P679" s="25"/>
      <c r="Q679" s="25"/>
      <c r="R679" s="25"/>
      <c r="S679" s="25"/>
      <c r="T679" s="25"/>
      <c r="U679" s="25"/>
      <c r="V679" s="25"/>
      <c r="W679" s="25"/>
      <c r="X679" s="25"/>
      <c r="Y679" s="25"/>
      <c r="Z679" s="25"/>
      <c r="AA679" s="25"/>
      <c r="AB679" s="25"/>
    </row>
    <row r="680" spans="1:28" ht="12.75" customHeight="1">
      <c r="A680" s="25"/>
      <c r="B680" s="25"/>
      <c r="C680" s="25"/>
      <c r="D680" s="25"/>
      <c r="E680" s="25"/>
      <c r="F680" s="25"/>
      <c r="G680" s="25"/>
      <c r="H680" s="25"/>
      <c r="I680" s="39"/>
      <c r="J680" s="25"/>
      <c r="K680" s="25"/>
      <c r="L680" s="25"/>
      <c r="M680" s="25"/>
      <c r="N680" s="25"/>
      <c r="O680" s="25"/>
      <c r="P680" s="25"/>
      <c r="Q680" s="25"/>
      <c r="R680" s="25"/>
      <c r="S680" s="25"/>
      <c r="T680" s="25"/>
      <c r="U680" s="25"/>
      <c r="V680" s="25"/>
      <c r="W680" s="25"/>
      <c r="X680" s="25"/>
      <c r="Y680" s="25"/>
      <c r="Z680" s="25"/>
      <c r="AA680" s="25"/>
      <c r="AB680" s="25"/>
    </row>
    <row r="681" spans="1:28" ht="12.75" customHeight="1">
      <c r="A681" s="25"/>
      <c r="B681" s="25"/>
      <c r="C681" s="25"/>
      <c r="D681" s="25"/>
      <c r="E681" s="25"/>
      <c r="F681" s="25"/>
      <c r="G681" s="25"/>
      <c r="H681" s="25"/>
      <c r="I681" s="39"/>
      <c r="J681" s="25"/>
      <c r="K681" s="25"/>
      <c r="L681" s="25"/>
      <c r="M681" s="25"/>
      <c r="N681" s="25"/>
      <c r="O681" s="25"/>
      <c r="P681" s="25"/>
      <c r="Q681" s="25"/>
      <c r="R681" s="25"/>
      <c r="S681" s="25"/>
      <c r="T681" s="25"/>
      <c r="U681" s="25"/>
      <c r="V681" s="25"/>
      <c r="W681" s="25"/>
      <c r="X681" s="25"/>
      <c r="Y681" s="25"/>
      <c r="Z681" s="25"/>
      <c r="AA681" s="25"/>
      <c r="AB681" s="25"/>
    </row>
    <row r="682" spans="1:28" ht="12.75" customHeight="1">
      <c r="A682" s="25"/>
      <c r="B682" s="25"/>
      <c r="C682" s="25"/>
      <c r="D682" s="25"/>
      <c r="E682" s="25"/>
      <c r="F682" s="25"/>
      <c r="G682" s="25"/>
      <c r="H682" s="25"/>
      <c r="I682" s="39"/>
      <c r="J682" s="25"/>
      <c r="K682" s="25"/>
      <c r="L682" s="25"/>
      <c r="M682" s="25"/>
      <c r="N682" s="25"/>
      <c r="O682" s="25"/>
      <c r="P682" s="25"/>
      <c r="Q682" s="25"/>
      <c r="R682" s="25"/>
      <c r="S682" s="25"/>
      <c r="T682" s="25"/>
      <c r="U682" s="25"/>
      <c r="V682" s="25"/>
      <c r="W682" s="25"/>
      <c r="X682" s="25"/>
      <c r="Y682" s="25"/>
      <c r="Z682" s="25"/>
      <c r="AA682" s="25"/>
      <c r="AB682" s="25"/>
    </row>
    <row r="683" spans="1:28" ht="12.75" customHeight="1">
      <c r="A683" s="25"/>
      <c r="B683" s="25"/>
      <c r="C683" s="25"/>
      <c r="D683" s="25"/>
      <c r="E683" s="25"/>
      <c r="F683" s="25"/>
      <c r="G683" s="25"/>
      <c r="H683" s="25"/>
      <c r="I683" s="39"/>
      <c r="J683" s="25"/>
      <c r="K683" s="25"/>
      <c r="L683" s="25"/>
      <c r="M683" s="25"/>
      <c r="N683" s="25"/>
      <c r="O683" s="25"/>
      <c r="P683" s="25"/>
      <c r="Q683" s="25"/>
      <c r="R683" s="25"/>
      <c r="S683" s="25"/>
      <c r="T683" s="25"/>
      <c r="U683" s="25"/>
      <c r="V683" s="25"/>
      <c r="W683" s="25"/>
      <c r="X683" s="25"/>
      <c r="Y683" s="25"/>
      <c r="Z683" s="25"/>
      <c r="AA683" s="25"/>
      <c r="AB683" s="25"/>
    </row>
    <row r="684" spans="1:28" ht="12.75" customHeight="1">
      <c r="A684" s="25"/>
      <c r="B684" s="25"/>
      <c r="C684" s="25"/>
      <c r="D684" s="25"/>
      <c r="E684" s="25"/>
      <c r="F684" s="25"/>
      <c r="G684" s="25"/>
      <c r="H684" s="25"/>
      <c r="I684" s="39"/>
      <c r="J684" s="25"/>
      <c r="K684" s="25"/>
      <c r="L684" s="25"/>
      <c r="M684" s="25"/>
      <c r="N684" s="25"/>
      <c r="O684" s="25"/>
      <c r="P684" s="25"/>
      <c r="Q684" s="25"/>
      <c r="R684" s="25"/>
      <c r="S684" s="25"/>
      <c r="T684" s="25"/>
      <c r="U684" s="25"/>
      <c r="V684" s="25"/>
      <c r="W684" s="25"/>
      <c r="X684" s="25"/>
      <c r="Y684" s="25"/>
      <c r="Z684" s="25"/>
      <c r="AA684" s="25"/>
      <c r="AB684" s="25"/>
    </row>
    <row r="685" spans="1:28" ht="12.75" customHeight="1">
      <c r="A685" s="25"/>
      <c r="B685" s="25"/>
      <c r="C685" s="25"/>
      <c r="D685" s="25"/>
      <c r="E685" s="25"/>
      <c r="F685" s="25"/>
      <c r="G685" s="25"/>
      <c r="H685" s="25"/>
      <c r="I685" s="39"/>
      <c r="J685" s="25"/>
      <c r="K685" s="25"/>
      <c r="L685" s="25"/>
      <c r="M685" s="25"/>
      <c r="N685" s="25"/>
      <c r="O685" s="25"/>
      <c r="P685" s="25"/>
      <c r="Q685" s="25"/>
      <c r="R685" s="25"/>
      <c r="S685" s="25"/>
      <c r="T685" s="25"/>
      <c r="U685" s="25"/>
      <c r="V685" s="25"/>
      <c r="W685" s="25"/>
      <c r="X685" s="25"/>
      <c r="Y685" s="25"/>
      <c r="Z685" s="25"/>
      <c r="AA685" s="25"/>
      <c r="AB685" s="25"/>
    </row>
    <row r="686" spans="1:28" ht="12.75" customHeight="1">
      <c r="A686" s="25"/>
      <c r="B686" s="25"/>
      <c r="C686" s="25"/>
      <c r="D686" s="25"/>
      <c r="E686" s="25"/>
      <c r="F686" s="25"/>
      <c r="G686" s="25"/>
      <c r="H686" s="25"/>
      <c r="I686" s="39"/>
      <c r="J686" s="25"/>
      <c r="K686" s="25"/>
      <c r="L686" s="25"/>
      <c r="M686" s="25"/>
      <c r="N686" s="25"/>
      <c r="O686" s="25"/>
      <c r="P686" s="25"/>
      <c r="Q686" s="25"/>
      <c r="R686" s="25"/>
      <c r="S686" s="25"/>
      <c r="T686" s="25"/>
      <c r="U686" s="25"/>
      <c r="V686" s="25"/>
      <c r="W686" s="25"/>
      <c r="X686" s="25"/>
      <c r="Y686" s="25"/>
      <c r="Z686" s="25"/>
      <c r="AA686" s="25"/>
      <c r="AB686" s="25"/>
    </row>
    <row r="687" spans="1:28" ht="12.75" customHeight="1">
      <c r="A687" s="25"/>
      <c r="B687" s="25"/>
      <c r="C687" s="25"/>
      <c r="D687" s="25"/>
      <c r="E687" s="25"/>
      <c r="F687" s="25"/>
      <c r="G687" s="25"/>
      <c r="H687" s="25"/>
      <c r="I687" s="39"/>
      <c r="J687" s="25"/>
      <c r="K687" s="25"/>
      <c r="L687" s="25"/>
      <c r="M687" s="25"/>
      <c r="N687" s="25"/>
      <c r="O687" s="25"/>
      <c r="P687" s="25"/>
      <c r="Q687" s="25"/>
      <c r="R687" s="25"/>
      <c r="S687" s="25"/>
      <c r="T687" s="25"/>
      <c r="U687" s="25"/>
      <c r="V687" s="25"/>
      <c r="W687" s="25"/>
      <c r="X687" s="25"/>
      <c r="Y687" s="25"/>
      <c r="Z687" s="25"/>
      <c r="AA687" s="25"/>
      <c r="AB687" s="25"/>
    </row>
    <row r="688" spans="1:28" ht="12.75" customHeight="1">
      <c r="A688" s="25"/>
      <c r="B688" s="25"/>
      <c r="C688" s="25"/>
      <c r="D688" s="25"/>
      <c r="E688" s="25"/>
      <c r="F688" s="25"/>
      <c r="G688" s="25"/>
      <c r="H688" s="25"/>
      <c r="I688" s="39"/>
      <c r="J688" s="25"/>
      <c r="K688" s="25"/>
      <c r="L688" s="25"/>
      <c r="M688" s="25"/>
      <c r="N688" s="25"/>
      <c r="O688" s="25"/>
      <c r="P688" s="25"/>
      <c r="Q688" s="25"/>
      <c r="R688" s="25"/>
      <c r="S688" s="25"/>
      <c r="T688" s="25"/>
      <c r="U688" s="25"/>
      <c r="V688" s="25"/>
      <c r="W688" s="25"/>
      <c r="X688" s="25"/>
      <c r="Y688" s="25"/>
      <c r="Z688" s="25"/>
      <c r="AA688" s="25"/>
      <c r="AB688" s="25"/>
    </row>
    <row r="689" spans="1:28" ht="12.75" customHeight="1">
      <c r="A689" s="25"/>
      <c r="B689" s="25"/>
      <c r="C689" s="25"/>
      <c r="D689" s="25"/>
      <c r="E689" s="25"/>
      <c r="F689" s="25"/>
      <c r="G689" s="25"/>
      <c r="H689" s="25"/>
      <c r="I689" s="39"/>
      <c r="J689" s="25"/>
      <c r="K689" s="25"/>
      <c r="L689" s="25"/>
      <c r="M689" s="25"/>
      <c r="N689" s="25"/>
      <c r="O689" s="25"/>
      <c r="P689" s="25"/>
      <c r="Q689" s="25"/>
      <c r="R689" s="25"/>
      <c r="S689" s="25"/>
      <c r="T689" s="25"/>
      <c r="U689" s="25"/>
      <c r="V689" s="25"/>
      <c r="W689" s="25"/>
      <c r="X689" s="25"/>
      <c r="Y689" s="25"/>
      <c r="Z689" s="25"/>
      <c r="AA689" s="25"/>
      <c r="AB689" s="25"/>
    </row>
    <row r="690" spans="1:28" ht="12.75" customHeight="1">
      <c r="A690" s="25"/>
      <c r="B690" s="25"/>
      <c r="C690" s="25"/>
      <c r="D690" s="25"/>
      <c r="E690" s="25"/>
      <c r="F690" s="25"/>
      <c r="G690" s="25"/>
      <c r="H690" s="25"/>
      <c r="I690" s="39"/>
      <c r="J690" s="25"/>
      <c r="K690" s="25"/>
      <c r="L690" s="25"/>
      <c r="M690" s="25"/>
      <c r="N690" s="25"/>
      <c r="O690" s="25"/>
      <c r="P690" s="25"/>
      <c r="Q690" s="25"/>
      <c r="R690" s="25"/>
      <c r="S690" s="25"/>
      <c r="T690" s="25"/>
      <c r="U690" s="25"/>
      <c r="V690" s="25"/>
      <c r="W690" s="25"/>
      <c r="X690" s="25"/>
      <c r="Y690" s="25"/>
      <c r="Z690" s="25"/>
      <c r="AA690" s="25"/>
      <c r="AB690" s="25"/>
    </row>
    <row r="691" spans="1:28" ht="12.75" customHeight="1">
      <c r="A691" s="25"/>
      <c r="B691" s="25"/>
      <c r="C691" s="25"/>
      <c r="D691" s="25"/>
      <c r="E691" s="25"/>
      <c r="F691" s="25"/>
      <c r="G691" s="25"/>
      <c r="H691" s="25"/>
      <c r="I691" s="39"/>
      <c r="J691" s="25"/>
      <c r="K691" s="25"/>
      <c r="L691" s="25"/>
      <c r="M691" s="25"/>
      <c r="N691" s="25"/>
      <c r="O691" s="25"/>
      <c r="P691" s="25"/>
      <c r="Q691" s="25"/>
      <c r="R691" s="25"/>
      <c r="S691" s="25"/>
      <c r="T691" s="25"/>
      <c r="U691" s="25"/>
      <c r="V691" s="25"/>
      <c r="W691" s="25"/>
      <c r="X691" s="25"/>
      <c r="Y691" s="25"/>
      <c r="Z691" s="25"/>
      <c r="AA691" s="25"/>
      <c r="AB691" s="25"/>
    </row>
    <row r="692" spans="1:28" ht="12.75" customHeight="1">
      <c r="A692" s="25"/>
      <c r="B692" s="25"/>
      <c r="C692" s="25"/>
      <c r="D692" s="25"/>
      <c r="E692" s="25"/>
      <c r="F692" s="25"/>
      <c r="G692" s="25"/>
      <c r="H692" s="25"/>
      <c r="I692" s="39"/>
      <c r="J692" s="25"/>
      <c r="K692" s="25"/>
      <c r="L692" s="25"/>
      <c r="M692" s="25"/>
      <c r="N692" s="25"/>
      <c r="O692" s="25"/>
      <c r="P692" s="25"/>
      <c r="Q692" s="25"/>
      <c r="R692" s="25"/>
      <c r="S692" s="25"/>
      <c r="T692" s="25"/>
      <c r="U692" s="25"/>
      <c r="V692" s="25"/>
      <c r="W692" s="25"/>
      <c r="X692" s="25"/>
      <c r="Y692" s="25"/>
      <c r="Z692" s="25"/>
      <c r="AA692" s="25"/>
      <c r="AB692" s="25"/>
    </row>
    <row r="693" spans="1:28" ht="12.75" customHeight="1">
      <c r="A693" s="25"/>
      <c r="B693" s="25"/>
      <c r="C693" s="25"/>
      <c r="D693" s="25"/>
      <c r="E693" s="25"/>
      <c r="F693" s="25"/>
      <c r="G693" s="25"/>
      <c r="H693" s="25"/>
      <c r="I693" s="39"/>
      <c r="J693" s="25"/>
      <c r="K693" s="25"/>
      <c r="L693" s="25"/>
      <c r="M693" s="25"/>
      <c r="N693" s="25"/>
      <c r="O693" s="25"/>
      <c r="P693" s="25"/>
      <c r="Q693" s="25"/>
      <c r="R693" s="25"/>
      <c r="S693" s="25"/>
      <c r="T693" s="25"/>
      <c r="U693" s="25"/>
      <c r="V693" s="25"/>
      <c r="W693" s="25"/>
      <c r="X693" s="25"/>
      <c r="Y693" s="25"/>
      <c r="Z693" s="25"/>
      <c r="AA693" s="25"/>
      <c r="AB693" s="25"/>
    </row>
    <row r="694" spans="1:28" ht="12.75" customHeight="1">
      <c r="A694" s="25"/>
      <c r="B694" s="25"/>
      <c r="C694" s="25"/>
      <c r="D694" s="25"/>
      <c r="E694" s="25"/>
      <c r="F694" s="25"/>
      <c r="G694" s="25"/>
      <c r="H694" s="25"/>
      <c r="I694" s="39"/>
      <c r="J694" s="25"/>
      <c r="K694" s="25"/>
      <c r="L694" s="25"/>
      <c r="M694" s="25"/>
      <c r="N694" s="25"/>
      <c r="O694" s="25"/>
      <c r="P694" s="25"/>
      <c r="Q694" s="25"/>
      <c r="R694" s="25"/>
      <c r="S694" s="25"/>
      <c r="T694" s="25"/>
      <c r="U694" s="25"/>
      <c r="V694" s="25"/>
      <c r="W694" s="25"/>
      <c r="X694" s="25"/>
      <c r="Y694" s="25"/>
      <c r="Z694" s="25"/>
      <c r="AA694" s="25"/>
      <c r="AB694" s="25"/>
    </row>
    <row r="695" spans="1:28" ht="12.75" customHeight="1">
      <c r="A695" s="25"/>
      <c r="B695" s="25"/>
      <c r="C695" s="25"/>
      <c r="D695" s="25"/>
      <c r="E695" s="25"/>
      <c r="F695" s="25"/>
      <c r="G695" s="25"/>
      <c r="H695" s="25"/>
      <c r="I695" s="39"/>
      <c r="J695" s="25"/>
      <c r="K695" s="25"/>
      <c r="L695" s="25"/>
      <c r="M695" s="25"/>
      <c r="N695" s="25"/>
      <c r="O695" s="25"/>
      <c r="P695" s="25"/>
      <c r="Q695" s="25"/>
      <c r="R695" s="25"/>
      <c r="S695" s="25"/>
      <c r="T695" s="25"/>
      <c r="U695" s="25"/>
      <c r="V695" s="25"/>
      <c r="W695" s="25"/>
      <c r="X695" s="25"/>
      <c r="Y695" s="25"/>
      <c r="Z695" s="25"/>
      <c r="AA695" s="25"/>
      <c r="AB695" s="25"/>
    </row>
    <row r="696" spans="1:28" ht="12.75" customHeight="1">
      <c r="A696" s="25"/>
      <c r="B696" s="25"/>
      <c r="C696" s="25"/>
      <c r="D696" s="25"/>
      <c r="E696" s="25"/>
      <c r="F696" s="25"/>
      <c r="G696" s="25"/>
      <c r="H696" s="25"/>
      <c r="I696" s="39"/>
      <c r="J696" s="25"/>
      <c r="K696" s="25"/>
      <c r="L696" s="25"/>
      <c r="M696" s="25"/>
      <c r="N696" s="25"/>
      <c r="O696" s="25"/>
      <c r="P696" s="25"/>
      <c r="Q696" s="25"/>
      <c r="R696" s="25"/>
      <c r="S696" s="25"/>
      <c r="T696" s="25"/>
      <c r="U696" s="25"/>
      <c r="V696" s="25"/>
      <c r="W696" s="25"/>
      <c r="X696" s="25"/>
      <c r="Y696" s="25"/>
      <c r="Z696" s="25"/>
      <c r="AA696" s="25"/>
      <c r="AB696" s="25"/>
    </row>
    <row r="697" spans="1:28" ht="12.75" customHeight="1">
      <c r="A697" s="25"/>
      <c r="B697" s="25"/>
      <c r="C697" s="25"/>
      <c r="D697" s="25"/>
      <c r="E697" s="25"/>
      <c r="F697" s="25"/>
      <c r="G697" s="25"/>
      <c r="H697" s="25"/>
      <c r="I697" s="39"/>
      <c r="J697" s="25"/>
      <c r="K697" s="25"/>
      <c r="L697" s="25"/>
      <c r="M697" s="25"/>
      <c r="N697" s="25"/>
      <c r="O697" s="25"/>
      <c r="P697" s="25"/>
      <c r="Q697" s="25"/>
      <c r="R697" s="25"/>
      <c r="S697" s="25"/>
      <c r="T697" s="25"/>
      <c r="U697" s="25"/>
      <c r="V697" s="25"/>
      <c r="W697" s="25"/>
      <c r="X697" s="25"/>
      <c r="Y697" s="25"/>
      <c r="Z697" s="25"/>
      <c r="AA697" s="25"/>
      <c r="AB697" s="25"/>
    </row>
    <row r="698" spans="1:28" ht="12.75" customHeight="1">
      <c r="A698" s="25"/>
      <c r="B698" s="25"/>
      <c r="C698" s="25"/>
      <c r="D698" s="25"/>
      <c r="E698" s="25"/>
      <c r="F698" s="25"/>
      <c r="G698" s="25"/>
      <c r="H698" s="25"/>
      <c r="I698" s="39"/>
      <c r="J698" s="25"/>
      <c r="K698" s="25"/>
      <c r="L698" s="25"/>
      <c r="M698" s="25"/>
      <c r="N698" s="25"/>
      <c r="O698" s="25"/>
      <c r="P698" s="25"/>
      <c r="Q698" s="25"/>
      <c r="R698" s="25"/>
      <c r="S698" s="25"/>
      <c r="T698" s="25"/>
      <c r="U698" s="25"/>
      <c r="V698" s="25"/>
      <c r="W698" s="25"/>
      <c r="X698" s="25"/>
      <c r="Y698" s="25"/>
      <c r="Z698" s="25"/>
      <c r="AA698" s="25"/>
      <c r="AB698" s="25"/>
    </row>
    <row r="699" spans="1:28" ht="12.75" customHeight="1">
      <c r="A699" s="25"/>
      <c r="B699" s="25"/>
      <c r="C699" s="25"/>
      <c r="D699" s="25"/>
      <c r="E699" s="25"/>
      <c r="F699" s="25"/>
      <c r="G699" s="25"/>
      <c r="H699" s="25"/>
      <c r="I699" s="39"/>
      <c r="J699" s="25"/>
      <c r="K699" s="25"/>
      <c r="L699" s="25"/>
      <c r="M699" s="25"/>
      <c r="N699" s="25"/>
      <c r="O699" s="25"/>
      <c r="P699" s="25"/>
      <c r="Q699" s="25"/>
      <c r="R699" s="25"/>
      <c r="S699" s="25"/>
      <c r="T699" s="25"/>
      <c r="U699" s="25"/>
      <c r="V699" s="25"/>
      <c r="W699" s="25"/>
      <c r="X699" s="25"/>
      <c r="Y699" s="25"/>
      <c r="Z699" s="25"/>
      <c r="AA699" s="25"/>
      <c r="AB699" s="25"/>
    </row>
    <row r="700" spans="1:28" ht="12.75" customHeight="1">
      <c r="A700" s="25"/>
      <c r="B700" s="25"/>
      <c r="C700" s="25"/>
      <c r="D700" s="25"/>
      <c r="E700" s="25"/>
      <c r="F700" s="25"/>
      <c r="G700" s="25"/>
      <c r="H700" s="25"/>
      <c r="I700" s="39"/>
      <c r="J700" s="25"/>
      <c r="K700" s="25"/>
      <c r="L700" s="25"/>
      <c r="M700" s="25"/>
      <c r="N700" s="25"/>
      <c r="O700" s="25"/>
      <c r="P700" s="25"/>
      <c r="Q700" s="25"/>
      <c r="R700" s="25"/>
      <c r="S700" s="25"/>
      <c r="T700" s="25"/>
      <c r="U700" s="25"/>
      <c r="V700" s="25"/>
      <c r="W700" s="25"/>
      <c r="X700" s="25"/>
      <c r="Y700" s="25"/>
      <c r="Z700" s="25"/>
      <c r="AA700" s="25"/>
      <c r="AB700" s="25"/>
    </row>
    <row r="701" spans="1:28" ht="12.75" customHeight="1">
      <c r="A701" s="25"/>
      <c r="B701" s="25"/>
      <c r="C701" s="25"/>
      <c r="D701" s="25"/>
      <c r="E701" s="25"/>
      <c r="F701" s="25"/>
      <c r="G701" s="25"/>
      <c r="H701" s="25"/>
      <c r="I701" s="39"/>
      <c r="J701" s="25"/>
      <c r="K701" s="25"/>
      <c r="L701" s="25"/>
      <c r="M701" s="25"/>
      <c r="N701" s="25"/>
      <c r="O701" s="25"/>
      <c r="P701" s="25"/>
      <c r="Q701" s="25"/>
      <c r="R701" s="25"/>
      <c r="S701" s="25"/>
      <c r="T701" s="25"/>
      <c r="U701" s="25"/>
      <c r="V701" s="25"/>
      <c r="W701" s="25"/>
      <c r="X701" s="25"/>
      <c r="Y701" s="25"/>
      <c r="Z701" s="25"/>
      <c r="AA701" s="25"/>
      <c r="AB701" s="25"/>
    </row>
    <row r="702" spans="1:28" ht="12.75" customHeight="1">
      <c r="A702" s="25"/>
      <c r="B702" s="25"/>
      <c r="C702" s="25"/>
      <c r="D702" s="25"/>
      <c r="E702" s="25"/>
      <c r="F702" s="25"/>
      <c r="G702" s="25"/>
      <c r="H702" s="25"/>
      <c r="I702" s="39"/>
      <c r="J702" s="25"/>
      <c r="K702" s="25"/>
      <c r="L702" s="25"/>
      <c r="M702" s="25"/>
      <c r="N702" s="25"/>
      <c r="O702" s="25"/>
      <c r="P702" s="25"/>
      <c r="Q702" s="25"/>
      <c r="R702" s="25"/>
      <c r="S702" s="25"/>
      <c r="T702" s="25"/>
      <c r="U702" s="25"/>
      <c r="V702" s="25"/>
      <c r="W702" s="25"/>
      <c r="X702" s="25"/>
      <c r="Y702" s="25"/>
      <c r="Z702" s="25"/>
      <c r="AA702" s="25"/>
      <c r="AB702" s="25"/>
    </row>
    <row r="703" spans="1:28" ht="12.75" customHeight="1">
      <c r="A703" s="25"/>
      <c r="B703" s="25"/>
      <c r="C703" s="25"/>
      <c r="D703" s="25"/>
      <c r="E703" s="25"/>
      <c r="F703" s="25"/>
      <c r="G703" s="25"/>
      <c r="H703" s="25"/>
      <c r="I703" s="39"/>
      <c r="J703" s="25"/>
      <c r="K703" s="25"/>
      <c r="L703" s="25"/>
      <c r="M703" s="25"/>
      <c r="N703" s="25"/>
      <c r="O703" s="25"/>
      <c r="P703" s="25"/>
      <c r="Q703" s="25"/>
      <c r="R703" s="25"/>
      <c r="S703" s="25"/>
      <c r="T703" s="25"/>
      <c r="U703" s="25"/>
      <c r="V703" s="25"/>
      <c r="W703" s="25"/>
      <c r="X703" s="25"/>
      <c r="Y703" s="25"/>
      <c r="Z703" s="25"/>
      <c r="AA703" s="25"/>
      <c r="AB703" s="25"/>
    </row>
    <row r="704" spans="1:28" ht="12.75" customHeight="1">
      <c r="A704" s="25"/>
      <c r="B704" s="25"/>
      <c r="C704" s="25"/>
      <c r="D704" s="25"/>
      <c r="E704" s="25"/>
      <c r="F704" s="25"/>
      <c r="G704" s="25"/>
      <c r="H704" s="25"/>
      <c r="I704" s="39"/>
      <c r="J704" s="25"/>
      <c r="K704" s="25"/>
      <c r="L704" s="25"/>
      <c r="M704" s="25"/>
      <c r="N704" s="25"/>
      <c r="O704" s="25"/>
      <c r="P704" s="25"/>
      <c r="Q704" s="25"/>
      <c r="R704" s="25"/>
      <c r="S704" s="25"/>
      <c r="T704" s="25"/>
      <c r="U704" s="25"/>
      <c r="V704" s="25"/>
      <c r="W704" s="25"/>
      <c r="X704" s="25"/>
      <c r="Y704" s="25"/>
      <c r="Z704" s="25"/>
      <c r="AA704" s="25"/>
      <c r="AB704" s="25"/>
    </row>
    <row r="705" spans="1:28" ht="12.75" customHeight="1">
      <c r="A705" s="25"/>
      <c r="B705" s="25"/>
      <c r="C705" s="25"/>
      <c r="D705" s="25"/>
      <c r="E705" s="25"/>
      <c r="F705" s="25"/>
      <c r="G705" s="25"/>
      <c r="H705" s="25"/>
      <c r="I705" s="39"/>
      <c r="J705" s="25"/>
      <c r="K705" s="25"/>
      <c r="L705" s="25"/>
      <c r="M705" s="25"/>
      <c r="N705" s="25"/>
      <c r="O705" s="25"/>
      <c r="P705" s="25"/>
      <c r="Q705" s="25"/>
      <c r="R705" s="25"/>
      <c r="S705" s="25"/>
      <c r="T705" s="25"/>
      <c r="U705" s="25"/>
      <c r="V705" s="25"/>
      <c r="W705" s="25"/>
      <c r="X705" s="25"/>
      <c r="Y705" s="25"/>
      <c r="Z705" s="25"/>
      <c r="AA705" s="25"/>
      <c r="AB705" s="25"/>
    </row>
    <row r="706" spans="1:28" ht="12.75" customHeight="1">
      <c r="A706" s="25"/>
      <c r="B706" s="25"/>
      <c r="C706" s="25"/>
      <c r="D706" s="25"/>
      <c r="E706" s="25"/>
      <c r="F706" s="25"/>
      <c r="G706" s="25"/>
      <c r="H706" s="25"/>
      <c r="I706" s="39"/>
      <c r="J706" s="25"/>
      <c r="K706" s="25"/>
      <c r="L706" s="25"/>
      <c r="M706" s="25"/>
      <c r="N706" s="25"/>
      <c r="O706" s="25"/>
      <c r="P706" s="25"/>
      <c r="Q706" s="25"/>
      <c r="R706" s="25"/>
      <c r="S706" s="25"/>
      <c r="T706" s="25"/>
      <c r="U706" s="25"/>
      <c r="V706" s="25"/>
      <c r="W706" s="25"/>
      <c r="X706" s="25"/>
      <c r="Y706" s="25"/>
      <c r="Z706" s="25"/>
      <c r="AA706" s="25"/>
      <c r="AB706" s="25"/>
    </row>
    <row r="707" spans="1:28" ht="12.75" customHeight="1">
      <c r="A707" s="25"/>
      <c r="B707" s="25"/>
      <c r="C707" s="25"/>
      <c r="D707" s="25"/>
      <c r="E707" s="25"/>
      <c r="F707" s="25"/>
      <c r="G707" s="25"/>
      <c r="H707" s="25"/>
      <c r="I707" s="39"/>
      <c r="J707" s="25"/>
      <c r="K707" s="25"/>
      <c r="L707" s="25"/>
      <c r="M707" s="25"/>
      <c r="N707" s="25"/>
      <c r="O707" s="25"/>
      <c r="P707" s="25"/>
      <c r="Q707" s="25"/>
      <c r="R707" s="25"/>
      <c r="S707" s="25"/>
      <c r="T707" s="25"/>
      <c r="U707" s="25"/>
      <c r="V707" s="25"/>
      <c r="W707" s="25"/>
      <c r="X707" s="25"/>
      <c r="Y707" s="25"/>
      <c r="Z707" s="25"/>
      <c r="AA707" s="25"/>
      <c r="AB707" s="25"/>
    </row>
    <row r="708" spans="1:28" ht="12.75" customHeight="1">
      <c r="A708" s="25"/>
      <c r="B708" s="25"/>
      <c r="C708" s="25"/>
      <c r="D708" s="25"/>
      <c r="E708" s="25"/>
      <c r="F708" s="25"/>
      <c r="G708" s="25"/>
      <c r="H708" s="25"/>
      <c r="I708" s="39"/>
      <c r="J708" s="25"/>
      <c r="K708" s="25"/>
      <c r="L708" s="25"/>
      <c r="M708" s="25"/>
      <c r="N708" s="25"/>
      <c r="O708" s="25"/>
      <c r="P708" s="25"/>
      <c r="Q708" s="25"/>
      <c r="R708" s="25"/>
      <c r="S708" s="25"/>
      <c r="T708" s="25"/>
      <c r="U708" s="25"/>
      <c r="V708" s="25"/>
      <c r="W708" s="25"/>
      <c r="X708" s="25"/>
      <c r="Y708" s="25"/>
      <c r="Z708" s="25"/>
      <c r="AA708" s="25"/>
      <c r="AB708" s="25"/>
    </row>
    <row r="709" spans="1:28" ht="12.75" customHeight="1">
      <c r="A709" s="25"/>
      <c r="B709" s="25"/>
      <c r="C709" s="25"/>
      <c r="D709" s="25"/>
      <c r="E709" s="25"/>
      <c r="F709" s="25"/>
      <c r="G709" s="25"/>
      <c r="H709" s="25"/>
      <c r="I709" s="39"/>
      <c r="J709" s="25"/>
      <c r="K709" s="25"/>
      <c r="L709" s="25"/>
      <c r="M709" s="25"/>
      <c r="N709" s="25"/>
      <c r="O709" s="25"/>
      <c r="P709" s="25"/>
      <c r="Q709" s="25"/>
      <c r="R709" s="25"/>
      <c r="S709" s="25"/>
      <c r="T709" s="25"/>
      <c r="U709" s="25"/>
      <c r="V709" s="25"/>
      <c r="W709" s="25"/>
      <c r="X709" s="25"/>
      <c r="Y709" s="25"/>
      <c r="Z709" s="25"/>
      <c r="AA709" s="25"/>
      <c r="AB709" s="25"/>
    </row>
    <row r="710" spans="1:28" ht="12.75" customHeight="1">
      <c r="A710" s="25"/>
      <c r="B710" s="25"/>
      <c r="C710" s="25"/>
      <c r="D710" s="25"/>
      <c r="E710" s="25"/>
      <c r="F710" s="25"/>
      <c r="G710" s="25"/>
      <c r="H710" s="25"/>
      <c r="I710" s="39"/>
      <c r="J710" s="25"/>
      <c r="K710" s="25"/>
      <c r="L710" s="25"/>
      <c r="M710" s="25"/>
      <c r="N710" s="25"/>
      <c r="O710" s="25"/>
      <c r="P710" s="25"/>
      <c r="Q710" s="25"/>
      <c r="R710" s="25"/>
      <c r="S710" s="25"/>
      <c r="T710" s="25"/>
      <c r="U710" s="25"/>
      <c r="V710" s="25"/>
      <c r="W710" s="25"/>
      <c r="X710" s="25"/>
      <c r="Y710" s="25"/>
      <c r="Z710" s="25"/>
      <c r="AA710" s="25"/>
      <c r="AB710" s="25"/>
    </row>
    <row r="711" spans="1:28" ht="12.75" customHeight="1">
      <c r="A711" s="25"/>
      <c r="B711" s="25"/>
      <c r="C711" s="25"/>
      <c r="D711" s="25"/>
      <c r="E711" s="25"/>
      <c r="F711" s="25"/>
      <c r="G711" s="25"/>
      <c r="H711" s="25"/>
      <c r="I711" s="39"/>
      <c r="J711" s="25"/>
      <c r="K711" s="25"/>
      <c r="L711" s="25"/>
      <c r="M711" s="25"/>
      <c r="N711" s="25"/>
      <c r="O711" s="25"/>
      <c r="P711" s="25"/>
      <c r="Q711" s="25"/>
      <c r="R711" s="25"/>
      <c r="S711" s="25"/>
      <c r="T711" s="25"/>
      <c r="U711" s="25"/>
      <c r="V711" s="25"/>
      <c r="W711" s="25"/>
      <c r="X711" s="25"/>
      <c r="Y711" s="25"/>
      <c r="Z711" s="25"/>
      <c r="AA711" s="25"/>
      <c r="AB711" s="25"/>
    </row>
    <row r="712" spans="1:28" ht="12.75" customHeight="1">
      <c r="A712" s="25"/>
      <c r="B712" s="25"/>
      <c r="C712" s="25"/>
      <c r="D712" s="25"/>
      <c r="E712" s="25"/>
      <c r="F712" s="25"/>
      <c r="G712" s="25"/>
      <c r="H712" s="25"/>
      <c r="I712" s="39"/>
      <c r="J712" s="25"/>
      <c r="K712" s="25"/>
      <c r="L712" s="25"/>
      <c r="M712" s="25"/>
      <c r="N712" s="25"/>
      <c r="O712" s="25"/>
      <c r="P712" s="25"/>
      <c r="Q712" s="25"/>
      <c r="R712" s="25"/>
      <c r="S712" s="25"/>
      <c r="T712" s="25"/>
      <c r="U712" s="25"/>
      <c r="V712" s="25"/>
      <c r="W712" s="25"/>
      <c r="X712" s="25"/>
      <c r="Y712" s="25"/>
      <c r="Z712" s="25"/>
      <c r="AA712" s="25"/>
      <c r="AB712" s="25"/>
    </row>
    <row r="713" spans="1:28" ht="12.75" customHeight="1">
      <c r="A713" s="25"/>
      <c r="B713" s="25"/>
      <c r="C713" s="25"/>
      <c r="D713" s="25"/>
      <c r="E713" s="25"/>
      <c r="F713" s="25"/>
      <c r="G713" s="25"/>
      <c r="H713" s="25"/>
      <c r="I713" s="39"/>
      <c r="J713" s="25"/>
      <c r="K713" s="25"/>
      <c r="L713" s="25"/>
      <c r="M713" s="25"/>
      <c r="N713" s="25"/>
      <c r="O713" s="25"/>
      <c r="P713" s="25"/>
      <c r="Q713" s="25"/>
      <c r="R713" s="25"/>
      <c r="S713" s="25"/>
      <c r="T713" s="25"/>
      <c r="U713" s="25"/>
      <c r="V713" s="25"/>
      <c r="W713" s="25"/>
      <c r="X713" s="25"/>
      <c r="Y713" s="25"/>
      <c r="Z713" s="25"/>
      <c r="AA713" s="25"/>
      <c r="AB713" s="25"/>
    </row>
    <row r="714" spans="1:28" ht="12.75" customHeight="1">
      <c r="A714" s="25"/>
      <c r="B714" s="25"/>
      <c r="C714" s="25"/>
      <c r="D714" s="25"/>
      <c r="E714" s="25"/>
      <c r="F714" s="25"/>
      <c r="G714" s="25"/>
      <c r="H714" s="25"/>
      <c r="I714" s="39"/>
      <c r="J714" s="25"/>
      <c r="K714" s="25"/>
      <c r="L714" s="25"/>
      <c r="M714" s="25"/>
      <c r="N714" s="25"/>
      <c r="O714" s="25"/>
      <c r="P714" s="25"/>
      <c r="Q714" s="25"/>
      <c r="R714" s="25"/>
      <c r="S714" s="25"/>
      <c r="T714" s="25"/>
      <c r="U714" s="25"/>
      <c r="V714" s="25"/>
      <c r="W714" s="25"/>
      <c r="X714" s="25"/>
      <c r="Y714" s="25"/>
      <c r="Z714" s="25"/>
      <c r="AA714" s="25"/>
      <c r="AB714" s="25"/>
    </row>
    <row r="715" spans="1:28" ht="12.75" customHeight="1">
      <c r="A715" s="25"/>
      <c r="B715" s="25"/>
      <c r="C715" s="25"/>
      <c r="D715" s="25"/>
      <c r="E715" s="25"/>
      <c r="F715" s="25"/>
      <c r="G715" s="25"/>
      <c r="H715" s="25"/>
      <c r="I715" s="39"/>
      <c r="J715" s="25"/>
      <c r="K715" s="25"/>
      <c r="L715" s="25"/>
      <c r="M715" s="25"/>
      <c r="N715" s="25"/>
      <c r="O715" s="25"/>
      <c r="P715" s="25"/>
      <c r="Q715" s="25"/>
      <c r="R715" s="25"/>
      <c r="S715" s="25"/>
      <c r="T715" s="25"/>
      <c r="U715" s="25"/>
      <c r="V715" s="25"/>
      <c r="W715" s="25"/>
      <c r="X715" s="25"/>
      <c r="Y715" s="25"/>
      <c r="Z715" s="25"/>
      <c r="AA715" s="25"/>
      <c r="AB715" s="25"/>
    </row>
    <row r="716" spans="1:28" ht="12.75" customHeight="1">
      <c r="A716" s="25"/>
      <c r="B716" s="25"/>
      <c r="C716" s="25"/>
      <c r="D716" s="25"/>
      <c r="E716" s="25"/>
      <c r="F716" s="25"/>
      <c r="G716" s="25"/>
      <c r="H716" s="25"/>
      <c r="I716" s="39"/>
      <c r="J716" s="25"/>
      <c r="K716" s="25"/>
      <c r="L716" s="25"/>
      <c r="M716" s="25"/>
      <c r="N716" s="25"/>
      <c r="O716" s="25"/>
      <c r="P716" s="25"/>
      <c r="Q716" s="25"/>
      <c r="R716" s="25"/>
      <c r="S716" s="25"/>
      <c r="T716" s="25"/>
      <c r="U716" s="25"/>
      <c r="V716" s="25"/>
      <c r="W716" s="25"/>
      <c r="X716" s="25"/>
      <c r="Y716" s="25"/>
      <c r="Z716" s="25"/>
      <c r="AA716" s="25"/>
      <c r="AB716" s="25"/>
    </row>
    <row r="717" spans="1:28" ht="12.75" customHeight="1">
      <c r="A717" s="25"/>
      <c r="B717" s="25"/>
      <c r="C717" s="25"/>
      <c r="D717" s="25"/>
      <c r="E717" s="25"/>
      <c r="F717" s="25"/>
      <c r="G717" s="25"/>
      <c r="H717" s="25"/>
      <c r="I717" s="39"/>
      <c r="J717" s="25"/>
      <c r="K717" s="25"/>
      <c r="L717" s="25"/>
      <c r="M717" s="25"/>
      <c r="N717" s="25"/>
      <c r="O717" s="25"/>
      <c r="P717" s="25"/>
      <c r="Q717" s="25"/>
      <c r="R717" s="25"/>
      <c r="S717" s="25"/>
      <c r="T717" s="25"/>
      <c r="U717" s="25"/>
      <c r="V717" s="25"/>
      <c r="W717" s="25"/>
      <c r="X717" s="25"/>
      <c r="Y717" s="25"/>
      <c r="Z717" s="25"/>
      <c r="AA717" s="25"/>
      <c r="AB717" s="25"/>
    </row>
    <row r="718" spans="1:28" ht="12.75" customHeight="1">
      <c r="A718" s="25"/>
      <c r="B718" s="25"/>
      <c r="C718" s="25"/>
      <c r="D718" s="25"/>
      <c r="E718" s="25"/>
      <c r="F718" s="25"/>
      <c r="G718" s="25"/>
      <c r="H718" s="25"/>
      <c r="I718" s="39"/>
      <c r="J718" s="25"/>
      <c r="K718" s="25"/>
      <c r="L718" s="25"/>
      <c r="M718" s="25"/>
      <c r="N718" s="25"/>
      <c r="O718" s="25"/>
      <c r="P718" s="25"/>
      <c r="Q718" s="25"/>
      <c r="R718" s="25"/>
      <c r="S718" s="25"/>
      <c r="T718" s="25"/>
      <c r="U718" s="25"/>
      <c r="V718" s="25"/>
      <c r="W718" s="25"/>
      <c r="X718" s="25"/>
      <c r="Y718" s="25"/>
      <c r="Z718" s="25"/>
      <c r="AA718" s="25"/>
      <c r="AB718" s="25"/>
    </row>
    <row r="719" spans="1:28" ht="12.75" customHeight="1">
      <c r="A719" s="25"/>
      <c r="B719" s="25"/>
      <c r="C719" s="25"/>
      <c r="D719" s="25"/>
      <c r="E719" s="25"/>
      <c r="F719" s="25"/>
      <c r="G719" s="25"/>
      <c r="H719" s="25"/>
      <c r="I719" s="39"/>
      <c r="J719" s="25"/>
      <c r="K719" s="25"/>
      <c r="L719" s="25"/>
      <c r="M719" s="25"/>
      <c r="N719" s="25"/>
      <c r="O719" s="25"/>
      <c r="P719" s="25"/>
      <c r="Q719" s="25"/>
      <c r="R719" s="25"/>
      <c r="S719" s="25"/>
      <c r="T719" s="25"/>
      <c r="U719" s="25"/>
      <c r="V719" s="25"/>
      <c r="W719" s="25"/>
      <c r="X719" s="25"/>
      <c r="Y719" s="25"/>
      <c r="Z719" s="25"/>
      <c r="AA719" s="25"/>
      <c r="AB719" s="25"/>
    </row>
    <row r="720" spans="1:28" ht="12.75" customHeight="1">
      <c r="A720" s="25"/>
      <c r="B720" s="25"/>
      <c r="C720" s="25"/>
      <c r="D720" s="25"/>
      <c r="E720" s="25"/>
      <c r="F720" s="25"/>
      <c r="G720" s="25"/>
      <c r="H720" s="25"/>
      <c r="I720" s="39"/>
      <c r="J720" s="25"/>
      <c r="K720" s="25"/>
      <c r="L720" s="25"/>
      <c r="M720" s="25"/>
      <c r="N720" s="25"/>
      <c r="O720" s="25"/>
      <c r="P720" s="25"/>
      <c r="Q720" s="25"/>
      <c r="R720" s="25"/>
      <c r="S720" s="25"/>
      <c r="T720" s="25"/>
      <c r="U720" s="25"/>
      <c r="V720" s="25"/>
      <c r="W720" s="25"/>
      <c r="X720" s="25"/>
      <c r="Y720" s="25"/>
      <c r="Z720" s="25"/>
      <c r="AA720" s="25"/>
      <c r="AB720" s="25"/>
    </row>
    <row r="721" spans="1:28" ht="12.75" customHeight="1">
      <c r="A721" s="25"/>
      <c r="B721" s="25"/>
      <c r="C721" s="25"/>
      <c r="D721" s="25"/>
      <c r="E721" s="25"/>
      <c r="F721" s="25"/>
      <c r="G721" s="25"/>
      <c r="H721" s="25"/>
      <c r="I721" s="39"/>
      <c r="J721" s="25"/>
      <c r="K721" s="25"/>
      <c r="L721" s="25"/>
      <c r="M721" s="25"/>
      <c r="N721" s="25"/>
      <c r="O721" s="25"/>
      <c r="P721" s="25"/>
      <c r="Q721" s="25"/>
      <c r="R721" s="25"/>
      <c r="S721" s="25"/>
      <c r="T721" s="25"/>
      <c r="U721" s="25"/>
      <c r="V721" s="25"/>
      <c r="W721" s="25"/>
      <c r="X721" s="25"/>
      <c r="Y721" s="25"/>
      <c r="Z721" s="25"/>
      <c r="AA721" s="25"/>
      <c r="AB721" s="25"/>
    </row>
    <row r="722" spans="1:28" ht="12.75" customHeight="1">
      <c r="A722" s="25"/>
      <c r="B722" s="25"/>
      <c r="C722" s="25"/>
      <c r="D722" s="25"/>
      <c r="E722" s="25"/>
      <c r="F722" s="25"/>
      <c r="G722" s="25"/>
      <c r="H722" s="25"/>
      <c r="I722" s="39"/>
      <c r="J722" s="25"/>
      <c r="K722" s="25"/>
      <c r="L722" s="25"/>
      <c r="M722" s="25"/>
      <c r="N722" s="25"/>
      <c r="O722" s="25"/>
      <c r="P722" s="25"/>
      <c r="Q722" s="25"/>
      <c r="R722" s="25"/>
      <c r="S722" s="25"/>
      <c r="T722" s="25"/>
      <c r="U722" s="25"/>
      <c r="V722" s="25"/>
      <c r="W722" s="25"/>
      <c r="X722" s="25"/>
      <c r="Y722" s="25"/>
      <c r="Z722" s="25"/>
      <c r="AA722" s="25"/>
      <c r="AB722" s="25"/>
    </row>
    <row r="723" spans="1:28" ht="12.75" customHeight="1">
      <c r="A723" s="25"/>
      <c r="B723" s="25"/>
      <c r="C723" s="25"/>
      <c r="D723" s="25"/>
      <c r="E723" s="25"/>
      <c r="F723" s="25"/>
      <c r="G723" s="25"/>
      <c r="H723" s="25"/>
      <c r="I723" s="39"/>
      <c r="J723" s="25"/>
      <c r="K723" s="25"/>
      <c r="L723" s="25"/>
      <c r="M723" s="25"/>
      <c r="N723" s="25"/>
      <c r="O723" s="25"/>
      <c r="P723" s="25"/>
      <c r="Q723" s="25"/>
      <c r="R723" s="25"/>
      <c r="S723" s="25"/>
      <c r="T723" s="25"/>
      <c r="U723" s="25"/>
      <c r="V723" s="25"/>
      <c r="W723" s="25"/>
      <c r="X723" s="25"/>
      <c r="Y723" s="25"/>
      <c r="Z723" s="25"/>
      <c r="AA723" s="25"/>
      <c r="AB723" s="25"/>
    </row>
    <row r="724" spans="1:28" ht="12.75" customHeight="1">
      <c r="A724" s="25"/>
      <c r="B724" s="25"/>
      <c r="C724" s="25"/>
      <c r="D724" s="25"/>
      <c r="E724" s="25"/>
      <c r="F724" s="25"/>
      <c r="G724" s="25"/>
      <c r="H724" s="25"/>
      <c r="I724" s="39"/>
      <c r="J724" s="25"/>
      <c r="K724" s="25"/>
      <c r="L724" s="25"/>
      <c r="M724" s="25"/>
      <c r="N724" s="25"/>
      <c r="O724" s="25"/>
      <c r="P724" s="25"/>
      <c r="Q724" s="25"/>
      <c r="R724" s="25"/>
      <c r="S724" s="25"/>
      <c r="T724" s="25"/>
      <c r="U724" s="25"/>
      <c r="V724" s="25"/>
      <c r="W724" s="25"/>
      <c r="X724" s="25"/>
      <c r="Y724" s="25"/>
      <c r="Z724" s="25"/>
      <c r="AA724" s="25"/>
      <c r="AB724" s="25"/>
    </row>
    <row r="725" spans="1:28" ht="12.75" customHeight="1">
      <c r="A725" s="25"/>
      <c r="B725" s="25"/>
      <c r="C725" s="25"/>
      <c r="D725" s="25"/>
      <c r="E725" s="25"/>
      <c r="F725" s="25"/>
      <c r="G725" s="25"/>
      <c r="H725" s="25"/>
      <c r="I725" s="39"/>
      <c r="J725" s="25"/>
      <c r="K725" s="25"/>
      <c r="L725" s="25"/>
      <c r="M725" s="25"/>
      <c r="N725" s="25"/>
      <c r="O725" s="25"/>
      <c r="P725" s="25"/>
      <c r="Q725" s="25"/>
      <c r="R725" s="25"/>
      <c r="S725" s="25"/>
      <c r="T725" s="25"/>
      <c r="U725" s="25"/>
      <c r="V725" s="25"/>
      <c r="W725" s="25"/>
      <c r="X725" s="25"/>
      <c r="Y725" s="25"/>
      <c r="Z725" s="25"/>
      <c r="AA725" s="25"/>
      <c r="AB725" s="25"/>
    </row>
    <row r="726" spans="1:28" ht="12.75" customHeight="1">
      <c r="A726" s="25"/>
      <c r="B726" s="25"/>
      <c r="C726" s="25"/>
      <c r="D726" s="25"/>
      <c r="E726" s="25"/>
      <c r="F726" s="25"/>
      <c r="G726" s="25"/>
      <c r="H726" s="25"/>
      <c r="I726" s="39"/>
      <c r="J726" s="25"/>
      <c r="K726" s="25"/>
      <c r="L726" s="25"/>
      <c r="M726" s="25"/>
      <c r="N726" s="25"/>
      <c r="O726" s="25"/>
      <c r="P726" s="25"/>
      <c r="Q726" s="25"/>
      <c r="R726" s="25"/>
      <c r="S726" s="25"/>
      <c r="T726" s="25"/>
      <c r="U726" s="25"/>
      <c r="V726" s="25"/>
      <c r="W726" s="25"/>
      <c r="X726" s="25"/>
      <c r="Y726" s="25"/>
      <c r="Z726" s="25"/>
      <c r="AA726" s="25"/>
      <c r="AB726" s="25"/>
    </row>
    <row r="727" spans="1:28" ht="12.75" customHeight="1">
      <c r="A727" s="25"/>
      <c r="B727" s="25"/>
      <c r="C727" s="25"/>
      <c r="D727" s="25"/>
      <c r="E727" s="25"/>
      <c r="F727" s="25"/>
      <c r="G727" s="25"/>
      <c r="H727" s="25"/>
      <c r="I727" s="39"/>
      <c r="J727" s="25"/>
      <c r="K727" s="25"/>
      <c r="L727" s="25"/>
      <c r="M727" s="25"/>
      <c r="N727" s="25"/>
      <c r="O727" s="25"/>
      <c r="P727" s="25"/>
      <c r="Q727" s="25"/>
      <c r="R727" s="25"/>
      <c r="S727" s="25"/>
      <c r="T727" s="25"/>
      <c r="U727" s="25"/>
      <c r="V727" s="25"/>
      <c r="W727" s="25"/>
      <c r="X727" s="25"/>
      <c r="Y727" s="25"/>
      <c r="Z727" s="25"/>
      <c r="AA727" s="25"/>
      <c r="AB727" s="25"/>
    </row>
    <row r="728" spans="1:28" ht="12.75" customHeight="1">
      <c r="A728" s="25"/>
      <c r="B728" s="25"/>
      <c r="C728" s="25"/>
      <c r="D728" s="25"/>
      <c r="E728" s="25"/>
      <c r="F728" s="25"/>
      <c r="G728" s="25"/>
      <c r="H728" s="25"/>
      <c r="I728" s="39"/>
      <c r="J728" s="25"/>
      <c r="K728" s="25"/>
      <c r="L728" s="25"/>
      <c r="M728" s="25"/>
      <c r="N728" s="25"/>
      <c r="O728" s="25"/>
      <c r="P728" s="25"/>
      <c r="Q728" s="25"/>
      <c r="R728" s="25"/>
      <c r="S728" s="25"/>
      <c r="T728" s="25"/>
      <c r="U728" s="25"/>
      <c r="V728" s="25"/>
      <c r="W728" s="25"/>
      <c r="X728" s="25"/>
      <c r="Y728" s="25"/>
      <c r="Z728" s="25"/>
      <c r="AA728" s="25"/>
      <c r="AB728" s="25"/>
    </row>
    <row r="729" spans="1:28" ht="12.75" customHeight="1">
      <c r="A729" s="25"/>
      <c r="B729" s="25"/>
      <c r="C729" s="25"/>
      <c r="D729" s="25"/>
      <c r="E729" s="25"/>
      <c r="F729" s="25"/>
      <c r="G729" s="25"/>
      <c r="H729" s="25"/>
      <c r="I729" s="39"/>
      <c r="J729" s="25"/>
      <c r="K729" s="25"/>
      <c r="L729" s="25"/>
      <c r="M729" s="25"/>
      <c r="N729" s="25"/>
      <c r="O729" s="25"/>
      <c r="P729" s="25"/>
      <c r="Q729" s="25"/>
      <c r="R729" s="25"/>
      <c r="S729" s="25"/>
      <c r="T729" s="25"/>
      <c r="U729" s="25"/>
      <c r="V729" s="25"/>
      <c r="W729" s="25"/>
      <c r="X729" s="25"/>
      <c r="Y729" s="25"/>
      <c r="Z729" s="25"/>
      <c r="AA729" s="25"/>
      <c r="AB729" s="25"/>
    </row>
    <row r="730" spans="1:28" ht="12.75" customHeight="1">
      <c r="A730" s="25"/>
      <c r="B730" s="25"/>
      <c r="C730" s="25"/>
      <c r="D730" s="25"/>
      <c r="E730" s="25"/>
      <c r="F730" s="25"/>
      <c r="G730" s="25"/>
      <c r="H730" s="25"/>
      <c r="I730" s="39"/>
      <c r="J730" s="25"/>
      <c r="K730" s="25"/>
      <c r="L730" s="25"/>
      <c r="M730" s="25"/>
      <c r="N730" s="25"/>
      <c r="O730" s="25"/>
      <c r="P730" s="25"/>
      <c r="Q730" s="25"/>
      <c r="R730" s="25"/>
      <c r="S730" s="25"/>
      <c r="T730" s="25"/>
      <c r="U730" s="25"/>
      <c r="V730" s="25"/>
      <c r="W730" s="25"/>
      <c r="X730" s="25"/>
      <c r="Y730" s="25"/>
      <c r="Z730" s="25"/>
      <c r="AA730" s="25"/>
      <c r="AB730" s="25"/>
    </row>
    <row r="731" spans="1:28" ht="12.75" customHeight="1">
      <c r="A731" s="25"/>
      <c r="B731" s="25"/>
      <c r="C731" s="25"/>
      <c r="D731" s="25"/>
      <c r="E731" s="25"/>
      <c r="F731" s="25"/>
      <c r="G731" s="25"/>
      <c r="H731" s="25"/>
      <c r="I731" s="39"/>
      <c r="J731" s="25"/>
      <c r="K731" s="25"/>
      <c r="L731" s="25"/>
      <c r="M731" s="25"/>
      <c r="N731" s="25"/>
      <c r="O731" s="25"/>
      <c r="P731" s="25"/>
      <c r="Q731" s="25"/>
      <c r="R731" s="25"/>
      <c r="S731" s="25"/>
      <c r="T731" s="25"/>
      <c r="U731" s="25"/>
      <c r="V731" s="25"/>
      <c r="W731" s="25"/>
      <c r="X731" s="25"/>
      <c r="Y731" s="25"/>
      <c r="Z731" s="25"/>
      <c r="AA731" s="25"/>
      <c r="AB731" s="25"/>
    </row>
    <row r="732" spans="1:28" ht="12.75" customHeight="1">
      <c r="A732" s="25"/>
      <c r="B732" s="25"/>
      <c r="C732" s="25"/>
      <c r="D732" s="25"/>
      <c r="E732" s="25"/>
      <c r="F732" s="25"/>
      <c r="G732" s="25"/>
      <c r="H732" s="25"/>
      <c r="I732" s="39"/>
      <c r="J732" s="25"/>
      <c r="K732" s="25"/>
      <c r="L732" s="25"/>
      <c r="M732" s="25"/>
      <c r="N732" s="25"/>
      <c r="O732" s="25"/>
      <c r="P732" s="25"/>
      <c r="Q732" s="25"/>
      <c r="R732" s="25"/>
      <c r="S732" s="25"/>
      <c r="T732" s="25"/>
      <c r="U732" s="25"/>
      <c r="V732" s="25"/>
      <c r="W732" s="25"/>
      <c r="X732" s="25"/>
      <c r="Y732" s="25"/>
      <c r="Z732" s="25"/>
      <c r="AA732" s="25"/>
      <c r="AB732" s="25"/>
    </row>
    <row r="733" spans="1:28" ht="12.75" customHeight="1">
      <c r="A733" s="25"/>
      <c r="B733" s="25"/>
      <c r="C733" s="25"/>
      <c r="D733" s="25"/>
      <c r="E733" s="25"/>
      <c r="F733" s="25"/>
      <c r="G733" s="25"/>
      <c r="H733" s="25"/>
      <c r="I733" s="39"/>
      <c r="J733" s="25"/>
      <c r="K733" s="25"/>
      <c r="L733" s="25"/>
      <c r="M733" s="25"/>
      <c r="N733" s="25"/>
      <c r="O733" s="25"/>
      <c r="P733" s="25"/>
      <c r="Q733" s="25"/>
      <c r="R733" s="25"/>
      <c r="S733" s="25"/>
      <c r="T733" s="25"/>
      <c r="U733" s="25"/>
      <c r="V733" s="25"/>
      <c r="W733" s="25"/>
      <c r="X733" s="25"/>
      <c r="Y733" s="25"/>
      <c r="Z733" s="25"/>
      <c r="AA733" s="25"/>
      <c r="AB733" s="25"/>
    </row>
    <row r="734" spans="1:28" ht="12.75" customHeight="1">
      <c r="A734" s="25"/>
      <c r="B734" s="25"/>
      <c r="C734" s="25"/>
      <c r="D734" s="25"/>
      <c r="E734" s="25"/>
      <c r="F734" s="25"/>
      <c r="G734" s="25"/>
      <c r="H734" s="25"/>
      <c r="I734" s="39"/>
      <c r="J734" s="25"/>
      <c r="K734" s="25"/>
      <c r="L734" s="25"/>
      <c r="M734" s="25"/>
      <c r="N734" s="25"/>
      <c r="O734" s="25"/>
      <c r="P734" s="25"/>
      <c r="Q734" s="25"/>
      <c r="R734" s="25"/>
      <c r="S734" s="25"/>
      <c r="T734" s="25"/>
      <c r="U734" s="25"/>
      <c r="V734" s="25"/>
      <c r="W734" s="25"/>
      <c r="X734" s="25"/>
      <c r="Y734" s="25"/>
      <c r="Z734" s="25"/>
      <c r="AA734" s="25"/>
      <c r="AB734" s="25"/>
    </row>
    <row r="735" spans="1:28" ht="12.75" customHeight="1">
      <c r="A735" s="25"/>
      <c r="B735" s="25"/>
      <c r="C735" s="25"/>
      <c r="D735" s="25"/>
      <c r="E735" s="25"/>
      <c r="F735" s="25"/>
      <c r="G735" s="25"/>
      <c r="H735" s="25"/>
      <c r="I735" s="39"/>
      <c r="J735" s="25"/>
      <c r="K735" s="25"/>
      <c r="L735" s="25"/>
      <c r="M735" s="25"/>
      <c r="N735" s="25"/>
      <c r="O735" s="25"/>
      <c r="P735" s="25"/>
      <c r="Q735" s="25"/>
      <c r="R735" s="25"/>
      <c r="S735" s="25"/>
      <c r="T735" s="25"/>
      <c r="U735" s="25"/>
      <c r="V735" s="25"/>
      <c r="W735" s="25"/>
      <c r="X735" s="25"/>
      <c r="Y735" s="25"/>
      <c r="Z735" s="25"/>
      <c r="AA735" s="25"/>
      <c r="AB735" s="25"/>
    </row>
    <row r="736" spans="1:28" ht="12.75" customHeight="1">
      <c r="A736" s="25"/>
      <c r="B736" s="25"/>
      <c r="C736" s="25"/>
      <c r="D736" s="25"/>
      <c r="E736" s="25"/>
      <c r="F736" s="25"/>
      <c r="G736" s="25"/>
      <c r="H736" s="25"/>
      <c r="I736" s="39"/>
      <c r="J736" s="25"/>
      <c r="K736" s="25"/>
      <c r="L736" s="25"/>
      <c r="M736" s="25"/>
      <c r="N736" s="25"/>
      <c r="O736" s="25"/>
      <c r="P736" s="25"/>
      <c r="Q736" s="25"/>
      <c r="R736" s="25"/>
      <c r="S736" s="25"/>
      <c r="T736" s="25"/>
      <c r="U736" s="25"/>
      <c r="V736" s="25"/>
      <c r="W736" s="25"/>
      <c r="X736" s="25"/>
      <c r="Y736" s="25"/>
      <c r="Z736" s="25"/>
      <c r="AA736" s="25"/>
      <c r="AB736" s="25"/>
    </row>
    <row r="737" spans="1:28" ht="12.75" customHeight="1">
      <c r="A737" s="25"/>
      <c r="B737" s="25"/>
      <c r="C737" s="25"/>
      <c r="D737" s="25"/>
      <c r="E737" s="25"/>
      <c r="F737" s="25"/>
      <c r="G737" s="25"/>
      <c r="H737" s="25"/>
      <c r="I737" s="39"/>
      <c r="J737" s="25"/>
      <c r="K737" s="25"/>
      <c r="L737" s="25"/>
      <c r="M737" s="25"/>
      <c r="N737" s="25"/>
      <c r="O737" s="25"/>
      <c r="P737" s="25"/>
      <c r="Q737" s="25"/>
      <c r="R737" s="25"/>
      <c r="S737" s="25"/>
      <c r="T737" s="25"/>
      <c r="U737" s="25"/>
      <c r="V737" s="25"/>
      <c r="W737" s="25"/>
      <c r="X737" s="25"/>
      <c r="Y737" s="25"/>
      <c r="Z737" s="25"/>
      <c r="AA737" s="25"/>
      <c r="AB737" s="25"/>
    </row>
    <row r="738" spans="1:28" ht="12.75" customHeight="1">
      <c r="A738" s="25"/>
      <c r="B738" s="25"/>
      <c r="C738" s="25"/>
      <c r="D738" s="25"/>
      <c r="E738" s="25"/>
      <c r="F738" s="25"/>
      <c r="G738" s="25"/>
      <c r="H738" s="25"/>
      <c r="I738" s="39"/>
      <c r="J738" s="25"/>
      <c r="K738" s="25"/>
      <c r="L738" s="25"/>
      <c r="M738" s="25"/>
      <c r="N738" s="25"/>
      <c r="O738" s="25"/>
      <c r="P738" s="25"/>
      <c r="Q738" s="25"/>
      <c r="R738" s="25"/>
      <c r="S738" s="25"/>
      <c r="T738" s="25"/>
      <c r="U738" s="25"/>
      <c r="V738" s="25"/>
      <c r="W738" s="25"/>
      <c r="X738" s="25"/>
      <c r="Y738" s="25"/>
      <c r="Z738" s="25"/>
      <c r="AA738" s="25"/>
      <c r="AB738" s="25"/>
    </row>
    <row r="739" spans="1:28" ht="12.75" customHeight="1">
      <c r="A739" s="25"/>
      <c r="B739" s="25"/>
      <c r="C739" s="25"/>
      <c r="D739" s="25"/>
      <c r="E739" s="25"/>
      <c r="F739" s="25"/>
      <c r="G739" s="25"/>
      <c r="H739" s="25"/>
      <c r="I739" s="39"/>
      <c r="J739" s="25"/>
      <c r="K739" s="25"/>
      <c r="L739" s="25"/>
      <c r="M739" s="25"/>
      <c r="N739" s="25"/>
      <c r="O739" s="25"/>
      <c r="P739" s="25"/>
      <c r="Q739" s="25"/>
      <c r="R739" s="25"/>
      <c r="S739" s="25"/>
      <c r="T739" s="25"/>
      <c r="U739" s="25"/>
      <c r="V739" s="25"/>
      <c r="W739" s="25"/>
      <c r="X739" s="25"/>
      <c r="Y739" s="25"/>
      <c r="Z739" s="25"/>
      <c r="AA739" s="25"/>
      <c r="AB739" s="25"/>
    </row>
    <row r="740" spans="1:28" ht="12.75" customHeight="1">
      <c r="A740" s="25"/>
      <c r="B740" s="25"/>
      <c r="C740" s="25"/>
      <c r="D740" s="25"/>
      <c r="E740" s="25"/>
      <c r="F740" s="25"/>
      <c r="G740" s="25"/>
      <c r="H740" s="25"/>
      <c r="I740" s="39"/>
      <c r="J740" s="25"/>
      <c r="K740" s="25"/>
      <c r="L740" s="25"/>
      <c r="M740" s="25"/>
      <c r="N740" s="25"/>
      <c r="O740" s="25"/>
      <c r="P740" s="25"/>
      <c r="Q740" s="25"/>
      <c r="R740" s="25"/>
      <c r="S740" s="25"/>
      <c r="T740" s="25"/>
      <c r="U740" s="25"/>
      <c r="V740" s="25"/>
      <c r="W740" s="25"/>
      <c r="X740" s="25"/>
      <c r="Y740" s="25"/>
      <c r="Z740" s="25"/>
      <c r="AA740" s="25"/>
      <c r="AB740" s="25"/>
    </row>
    <row r="741" spans="1:28" ht="12.75" customHeight="1">
      <c r="A741" s="25"/>
      <c r="B741" s="25"/>
      <c r="C741" s="25"/>
      <c r="D741" s="25"/>
      <c r="E741" s="25"/>
      <c r="F741" s="25"/>
      <c r="G741" s="25"/>
      <c r="H741" s="25"/>
      <c r="I741" s="39"/>
      <c r="J741" s="25"/>
      <c r="K741" s="25"/>
      <c r="L741" s="25"/>
      <c r="M741" s="25"/>
      <c r="N741" s="25"/>
      <c r="O741" s="25"/>
      <c r="P741" s="25"/>
      <c r="Q741" s="25"/>
      <c r="R741" s="25"/>
      <c r="S741" s="25"/>
      <c r="T741" s="25"/>
      <c r="U741" s="25"/>
      <c r="V741" s="25"/>
      <c r="W741" s="25"/>
      <c r="X741" s="25"/>
      <c r="Y741" s="25"/>
      <c r="Z741" s="25"/>
      <c r="AA741" s="25"/>
      <c r="AB741" s="25"/>
    </row>
    <row r="742" spans="1:28" ht="12.75" customHeight="1">
      <c r="A742" s="25"/>
      <c r="B742" s="25"/>
      <c r="C742" s="25"/>
      <c r="D742" s="25"/>
      <c r="E742" s="25"/>
      <c r="F742" s="25"/>
      <c r="G742" s="25"/>
      <c r="H742" s="25"/>
      <c r="I742" s="39"/>
      <c r="J742" s="25"/>
      <c r="K742" s="25"/>
      <c r="L742" s="25"/>
      <c r="M742" s="25"/>
      <c r="N742" s="25"/>
      <c r="O742" s="25"/>
      <c r="P742" s="25"/>
      <c r="Q742" s="25"/>
      <c r="R742" s="25"/>
      <c r="S742" s="25"/>
      <c r="T742" s="25"/>
      <c r="U742" s="25"/>
      <c r="V742" s="25"/>
      <c r="W742" s="25"/>
      <c r="X742" s="25"/>
      <c r="Y742" s="25"/>
      <c r="Z742" s="25"/>
      <c r="AA742" s="25"/>
      <c r="AB742" s="25"/>
    </row>
    <row r="743" spans="1:28" ht="12.75" customHeight="1">
      <c r="A743" s="25"/>
      <c r="B743" s="25"/>
      <c r="C743" s="25"/>
      <c r="D743" s="25"/>
      <c r="E743" s="25"/>
      <c r="F743" s="25"/>
      <c r="G743" s="25"/>
      <c r="H743" s="25"/>
      <c r="I743" s="39"/>
      <c r="J743" s="25"/>
      <c r="K743" s="25"/>
      <c r="L743" s="25"/>
      <c r="M743" s="25"/>
      <c r="N743" s="25"/>
      <c r="O743" s="25"/>
      <c r="P743" s="25"/>
      <c r="Q743" s="25"/>
      <c r="R743" s="25"/>
      <c r="S743" s="25"/>
      <c r="T743" s="25"/>
      <c r="U743" s="25"/>
      <c r="V743" s="25"/>
      <c r="W743" s="25"/>
      <c r="X743" s="25"/>
      <c r="Y743" s="25"/>
      <c r="Z743" s="25"/>
      <c r="AA743" s="25"/>
      <c r="AB743" s="25"/>
    </row>
    <row r="744" spans="1:28" ht="12.75" customHeight="1">
      <c r="A744" s="25"/>
      <c r="B744" s="25"/>
      <c r="C744" s="25"/>
      <c r="D744" s="25"/>
      <c r="E744" s="25"/>
      <c r="F744" s="25"/>
      <c r="G744" s="25"/>
      <c r="H744" s="25"/>
      <c r="I744" s="39"/>
      <c r="J744" s="25"/>
      <c r="K744" s="25"/>
      <c r="L744" s="25"/>
      <c r="M744" s="25"/>
      <c r="N744" s="25"/>
      <c r="O744" s="25"/>
      <c r="P744" s="25"/>
      <c r="Q744" s="25"/>
      <c r="R744" s="25"/>
      <c r="S744" s="25"/>
      <c r="T744" s="25"/>
      <c r="U744" s="25"/>
      <c r="V744" s="25"/>
      <c r="W744" s="25"/>
      <c r="X744" s="25"/>
      <c r="Y744" s="25"/>
      <c r="Z744" s="25"/>
      <c r="AA744" s="25"/>
      <c r="AB744" s="25"/>
    </row>
    <row r="745" spans="1:28" ht="12.75" customHeight="1">
      <c r="A745" s="25"/>
      <c r="B745" s="25"/>
      <c r="C745" s="25"/>
      <c r="D745" s="25"/>
      <c r="E745" s="25"/>
      <c r="F745" s="25"/>
      <c r="G745" s="25"/>
      <c r="H745" s="25"/>
      <c r="I745" s="39"/>
      <c r="J745" s="25"/>
      <c r="K745" s="25"/>
      <c r="L745" s="25"/>
      <c r="M745" s="25"/>
      <c r="N745" s="25"/>
      <c r="O745" s="25"/>
      <c r="P745" s="25"/>
      <c r="Q745" s="25"/>
      <c r="R745" s="25"/>
      <c r="S745" s="25"/>
      <c r="T745" s="25"/>
      <c r="U745" s="25"/>
      <c r="V745" s="25"/>
      <c r="W745" s="25"/>
      <c r="X745" s="25"/>
      <c r="Y745" s="25"/>
      <c r="Z745" s="25"/>
      <c r="AA745" s="25"/>
      <c r="AB745" s="25"/>
    </row>
    <row r="746" spans="1:28" ht="12.75" customHeight="1">
      <c r="A746" s="25"/>
      <c r="B746" s="25"/>
      <c r="C746" s="25"/>
      <c r="D746" s="25"/>
      <c r="E746" s="25"/>
      <c r="F746" s="25"/>
      <c r="G746" s="25"/>
      <c r="H746" s="25"/>
      <c r="I746" s="39"/>
      <c r="J746" s="25"/>
      <c r="K746" s="25"/>
      <c r="L746" s="25"/>
      <c r="M746" s="25"/>
      <c r="N746" s="25"/>
      <c r="O746" s="25"/>
      <c r="P746" s="25"/>
      <c r="Q746" s="25"/>
      <c r="R746" s="25"/>
      <c r="S746" s="25"/>
      <c r="T746" s="25"/>
      <c r="U746" s="25"/>
      <c r="V746" s="25"/>
      <c r="W746" s="25"/>
      <c r="X746" s="25"/>
      <c r="Y746" s="25"/>
      <c r="Z746" s="25"/>
      <c r="AA746" s="25"/>
      <c r="AB746" s="25"/>
    </row>
    <row r="747" spans="1:28" ht="12.75" customHeight="1">
      <c r="A747" s="25"/>
      <c r="B747" s="25"/>
      <c r="C747" s="25"/>
      <c r="D747" s="25"/>
      <c r="E747" s="25"/>
      <c r="F747" s="25"/>
      <c r="G747" s="25"/>
      <c r="H747" s="25"/>
      <c r="I747" s="39"/>
      <c r="J747" s="25"/>
      <c r="K747" s="25"/>
      <c r="L747" s="25"/>
      <c r="M747" s="25"/>
      <c r="N747" s="25"/>
      <c r="O747" s="25"/>
      <c r="P747" s="25"/>
      <c r="Q747" s="25"/>
      <c r="R747" s="25"/>
      <c r="S747" s="25"/>
      <c r="T747" s="25"/>
      <c r="U747" s="25"/>
      <c r="V747" s="25"/>
      <c r="W747" s="25"/>
      <c r="X747" s="25"/>
      <c r="Y747" s="25"/>
      <c r="Z747" s="25"/>
      <c r="AA747" s="25"/>
      <c r="AB747" s="25"/>
    </row>
    <row r="748" spans="1:28" ht="12.75" customHeight="1">
      <c r="A748" s="25"/>
      <c r="B748" s="25"/>
      <c r="C748" s="25"/>
      <c r="D748" s="25"/>
      <c r="E748" s="25"/>
      <c r="F748" s="25"/>
      <c r="G748" s="25"/>
      <c r="H748" s="25"/>
      <c r="I748" s="39"/>
      <c r="J748" s="25"/>
      <c r="K748" s="25"/>
      <c r="L748" s="25"/>
      <c r="M748" s="25"/>
      <c r="N748" s="25"/>
      <c r="O748" s="25"/>
      <c r="P748" s="25"/>
      <c r="Q748" s="25"/>
      <c r="R748" s="25"/>
      <c r="S748" s="25"/>
      <c r="T748" s="25"/>
      <c r="U748" s="25"/>
      <c r="V748" s="25"/>
      <c r="W748" s="25"/>
      <c r="X748" s="25"/>
      <c r="Y748" s="25"/>
      <c r="Z748" s="25"/>
      <c r="AA748" s="25"/>
      <c r="AB748" s="25"/>
    </row>
    <row r="749" spans="1:28" ht="12.75" customHeight="1">
      <c r="A749" s="25"/>
      <c r="B749" s="25"/>
      <c r="C749" s="25"/>
      <c r="D749" s="25"/>
      <c r="E749" s="25"/>
      <c r="F749" s="25"/>
      <c r="G749" s="25"/>
      <c r="H749" s="25"/>
      <c r="I749" s="39"/>
      <c r="J749" s="25"/>
      <c r="K749" s="25"/>
      <c r="L749" s="25"/>
      <c r="M749" s="25"/>
      <c r="N749" s="25"/>
      <c r="O749" s="25"/>
      <c r="P749" s="25"/>
      <c r="Q749" s="25"/>
      <c r="R749" s="25"/>
      <c r="S749" s="25"/>
      <c r="T749" s="25"/>
      <c r="U749" s="25"/>
      <c r="V749" s="25"/>
      <c r="W749" s="25"/>
      <c r="X749" s="25"/>
      <c r="Y749" s="25"/>
      <c r="Z749" s="25"/>
      <c r="AA749" s="25"/>
      <c r="AB749" s="25"/>
    </row>
    <row r="750" spans="1:28" ht="12.75" customHeight="1">
      <c r="A750" s="25"/>
      <c r="B750" s="25"/>
      <c r="C750" s="25"/>
      <c r="D750" s="25"/>
      <c r="E750" s="25"/>
      <c r="F750" s="25"/>
      <c r="G750" s="25"/>
      <c r="H750" s="25"/>
      <c r="I750" s="39"/>
      <c r="J750" s="25"/>
      <c r="K750" s="25"/>
      <c r="L750" s="25"/>
      <c r="M750" s="25"/>
      <c r="N750" s="25"/>
      <c r="O750" s="25"/>
      <c r="P750" s="25"/>
      <c r="Q750" s="25"/>
      <c r="R750" s="25"/>
      <c r="S750" s="25"/>
      <c r="T750" s="25"/>
      <c r="U750" s="25"/>
      <c r="V750" s="25"/>
      <c r="W750" s="25"/>
      <c r="X750" s="25"/>
      <c r="Y750" s="25"/>
      <c r="Z750" s="25"/>
      <c r="AA750" s="25"/>
      <c r="AB750" s="25"/>
    </row>
    <row r="751" spans="1:28" ht="12.75" customHeight="1">
      <c r="A751" s="25"/>
      <c r="B751" s="25"/>
      <c r="C751" s="25"/>
      <c r="D751" s="25"/>
      <c r="E751" s="25"/>
      <c r="F751" s="25"/>
      <c r="G751" s="25"/>
      <c r="H751" s="25"/>
      <c r="I751" s="39"/>
      <c r="J751" s="25"/>
      <c r="K751" s="25"/>
      <c r="L751" s="25"/>
      <c r="M751" s="25"/>
      <c r="N751" s="25"/>
      <c r="O751" s="25"/>
      <c r="P751" s="25"/>
      <c r="Q751" s="25"/>
      <c r="R751" s="25"/>
      <c r="S751" s="25"/>
      <c r="T751" s="25"/>
      <c r="U751" s="25"/>
      <c r="V751" s="25"/>
      <c r="W751" s="25"/>
      <c r="X751" s="25"/>
      <c r="Y751" s="25"/>
      <c r="Z751" s="25"/>
      <c r="AA751" s="25"/>
      <c r="AB751" s="25"/>
    </row>
    <row r="752" spans="1:28" ht="12.75" customHeight="1">
      <c r="A752" s="25"/>
      <c r="B752" s="25"/>
      <c r="C752" s="25"/>
      <c r="D752" s="25"/>
      <c r="E752" s="25"/>
      <c r="F752" s="25"/>
      <c r="G752" s="25"/>
      <c r="H752" s="25"/>
      <c r="I752" s="39"/>
      <c r="J752" s="25"/>
      <c r="K752" s="25"/>
      <c r="L752" s="25"/>
      <c r="M752" s="25"/>
      <c r="N752" s="25"/>
      <c r="O752" s="25"/>
      <c r="P752" s="25"/>
      <c r="Q752" s="25"/>
      <c r="R752" s="25"/>
      <c r="S752" s="25"/>
      <c r="T752" s="25"/>
      <c r="U752" s="25"/>
      <c r="V752" s="25"/>
      <c r="W752" s="25"/>
      <c r="X752" s="25"/>
      <c r="Y752" s="25"/>
      <c r="Z752" s="25"/>
      <c r="AA752" s="25"/>
      <c r="AB752" s="25"/>
    </row>
    <row r="753" spans="1:28" ht="12.75" customHeight="1">
      <c r="A753" s="25"/>
      <c r="B753" s="25"/>
      <c r="C753" s="25"/>
      <c r="D753" s="25"/>
      <c r="E753" s="25"/>
      <c r="F753" s="25"/>
      <c r="G753" s="25"/>
      <c r="H753" s="25"/>
      <c r="I753" s="39"/>
      <c r="J753" s="25"/>
      <c r="K753" s="25"/>
      <c r="L753" s="25"/>
      <c r="M753" s="25"/>
      <c r="N753" s="25"/>
      <c r="O753" s="25"/>
      <c r="P753" s="25"/>
      <c r="Q753" s="25"/>
      <c r="R753" s="25"/>
      <c r="S753" s="25"/>
      <c r="T753" s="25"/>
      <c r="U753" s="25"/>
      <c r="V753" s="25"/>
      <c r="W753" s="25"/>
      <c r="X753" s="25"/>
      <c r="Y753" s="25"/>
      <c r="Z753" s="25"/>
      <c r="AA753" s="25"/>
      <c r="AB753" s="25"/>
    </row>
    <row r="754" spans="1:28" ht="12.75" customHeight="1">
      <c r="A754" s="25"/>
      <c r="B754" s="25"/>
      <c r="C754" s="25"/>
      <c r="D754" s="25"/>
      <c r="E754" s="25"/>
      <c r="F754" s="25"/>
      <c r="G754" s="25"/>
      <c r="H754" s="25"/>
      <c r="I754" s="39"/>
      <c r="J754" s="25"/>
      <c r="K754" s="25"/>
      <c r="L754" s="25"/>
      <c r="M754" s="25"/>
      <c r="N754" s="25"/>
      <c r="O754" s="25"/>
      <c r="P754" s="25"/>
      <c r="Q754" s="25"/>
      <c r="R754" s="25"/>
      <c r="S754" s="25"/>
      <c r="T754" s="25"/>
      <c r="U754" s="25"/>
      <c r="V754" s="25"/>
      <c r="W754" s="25"/>
      <c r="X754" s="25"/>
      <c r="Y754" s="25"/>
      <c r="Z754" s="25"/>
      <c r="AA754" s="25"/>
      <c r="AB754" s="25"/>
    </row>
    <row r="755" spans="1:28" ht="12.75" customHeight="1">
      <c r="A755" s="25"/>
      <c r="B755" s="25"/>
      <c r="C755" s="25"/>
      <c r="D755" s="25"/>
      <c r="E755" s="25"/>
      <c r="F755" s="25"/>
      <c r="G755" s="25"/>
      <c r="H755" s="25"/>
      <c r="I755" s="39"/>
      <c r="J755" s="25"/>
      <c r="K755" s="25"/>
      <c r="L755" s="25"/>
      <c r="M755" s="25"/>
      <c r="N755" s="25"/>
      <c r="O755" s="25"/>
      <c r="P755" s="25"/>
      <c r="Q755" s="25"/>
      <c r="R755" s="25"/>
      <c r="S755" s="25"/>
      <c r="T755" s="25"/>
      <c r="U755" s="25"/>
      <c r="V755" s="25"/>
      <c r="W755" s="25"/>
      <c r="X755" s="25"/>
      <c r="Y755" s="25"/>
      <c r="Z755" s="25"/>
      <c r="AA755" s="25"/>
      <c r="AB755" s="25"/>
    </row>
    <row r="756" spans="1:28" ht="12.75" customHeight="1">
      <c r="A756" s="25"/>
      <c r="B756" s="25"/>
      <c r="C756" s="25"/>
      <c r="D756" s="25"/>
      <c r="E756" s="25"/>
      <c r="F756" s="25"/>
      <c r="G756" s="25"/>
      <c r="H756" s="25"/>
      <c r="I756" s="39"/>
      <c r="J756" s="25"/>
      <c r="K756" s="25"/>
      <c r="L756" s="25"/>
      <c r="M756" s="25"/>
      <c r="N756" s="25"/>
      <c r="O756" s="25"/>
      <c r="P756" s="25"/>
      <c r="Q756" s="25"/>
      <c r="R756" s="25"/>
      <c r="S756" s="25"/>
      <c r="T756" s="25"/>
      <c r="U756" s="25"/>
      <c r="V756" s="25"/>
      <c r="W756" s="25"/>
      <c r="X756" s="25"/>
      <c r="Y756" s="25"/>
      <c r="Z756" s="25"/>
      <c r="AA756" s="25"/>
      <c r="AB756" s="25"/>
    </row>
    <row r="757" spans="1:28" ht="12.75" customHeight="1">
      <c r="A757" s="25"/>
      <c r="B757" s="25"/>
      <c r="C757" s="25"/>
      <c r="D757" s="25"/>
      <c r="E757" s="25"/>
      <c r="F757" s="25"/>
      <c r="G757" s="25"/>
      <c r="H757" s="25"/>
      <c r="I757" s="39"/>
      <c r="J757" s="25"/>
      <c r="K757" s="25"/>
      <c r="L757" s="25"/>
      <c r="M757" s="25"/>
      <c r="N757" s="25"/>
      <c r="O757" s="25"/>
      <c r="P757" s="25"/>
      <c r="Q757" s="25"/>
      <c r="R757" s="25"/>
      <c r="S757" s="25"/>
      <c r="T757" s="25"/>
      <c r="U757" s="25"/>
      <c r="V757" s="25"/>
      <c r="W757" s="25"/>
      <c r="X757" s="25"/>
      <c r="Y757" s="25"/>
      <c r="Z757" s="25"/>
      <c r="AA757" s="25"/>
      <c r="AB757" s="25"/>
    </row>
    <row r="758" spans="1:28" ht="12.75" customHeight="1">
      <c r="A758" s="25"/>
      <c r="B758" s="25"/>
      <c r="C758" s="25"/>
      <c r="D758" s="25"/>
      <c r="E758" s="25"/>
      <c r="F758" s="25"/>
      <c r="G758" s="25"/>
      <c r="H758" s="25"/>
      <c r="I758" s="39"/>
      <c r="J758" s="25"/>
      <c r="K758" s="25"/>
      <c r="L758" s="25"/>
      <c r="M758" s="25"/>
      <c r="N758" s="25"/>
      <c r="O758" s="25"/>
      <c r="P758" s="25"/>
      <c r="Q758" s="25"/>
      <c r="R758" s="25"/>
      <c r="S758" s="25"/>
      <c r="T758" s="25"/>
      <c r="U758" s="25"/>
      <c r="V758" s="25"/>
      <c r="W758" s="25"/>
      <c r="X758" s="25"/>
      <c r="Y758" s="25"/>
      <c r="Z758" s="25"/>
      <c r="AA758" s="25"/>
      <c r="AB758" s="25"/>
    </row>
    <row r="759" spans="1:28" ht="12.75" customHeight="1">
      <c r="A759" s="25"/>
      <c r="B759" s="25"/>
      <c r="C759" s="25"/>
      <c r="D759" s="25"/>
      <c r="E759" s="25"/>
      <c r="F759" s="25"/>
      <c r="G759" s="25"/>
      <c r="H759" s="25"/>
      <c r="I759" s="39"/>
      <c r="J759" s="25"/>
      <c r="K759" s="25"/>
      <c r="L759" s="25"/>
      <c r="M759" s="25"/>
      <c r="N759" s="25"/>
      <c r="O759" s="25"/>
      <c r="P759" s="25"/>
      <c r="Q759" s="25"/>
      <c r="R759" s="25"/>
      <c r="S759" s="25"/>
      <c r="T759" s="25"/>
      <c r="U759" s="25"/>
      <c r="V759" s="25"/>
      <c r="W759" s="25"/>
      <c r="X759" s="25"/>
      <c r="Y759" s="25"/>
      <c r="Z759" s="25"/>
      <c r="AA759" s="25"/>
      <c r="AB759" s="25"/>
    </row>
    <row r="760" spans="1:28" ht="12.75" customHeight="1">
      <c r="A760" s="25"/>
      <c r="B760" s="25"/>
      <c r="C760" s="25"/>
      <c r="D760" s="25"/>
      <c r="E760" s="25"/>
      <c r="F760" s="25"/>
      <c r="G760" s="25"/>
      <c r="H760" s="25"/>
      <c r="I760" s="39"/>
      <c r="J760" s="25"/>
      <c r="K760" s="25"/>
      <c r="L760" s="25"/>
      <c r="M760" s="25"/>
      <c r="N760" s="25"/>
      <c r="O760" s="25"/>
      <c r="P760" s="25"/>
      <c r="Q760" s="25"/>
      <c r="R760" s="25"/>
      <c r="S760" s="25"/>
      <c r="T760" s="25"/>
      <c r="U760" s="25"/>
      <c r="V760" s="25"/>
      <c r="W760" s="25"/>
      <c r="X760" s="25"/>
      <c r="Y760" s="25"/>
      <c r="Z760" s="25"/>
      <c r="AA760" s="25"/>
      <c r="AB760" s="25"/>
    </row>
    <row r="761" spans="1:28" ht="12.75" customHeight="1">
      <c r="A761" s="25"/>
      <c r="B761" s="25"/>
      <c r="C761" s="25"/>
      <c r="D761" s="25"/>
      <c r="E761" s="25"/>
      <c r="F761" s="25"/>
      <c r="G761" s="25"/>
      <c r="H761" s="25"/>
      <c r="I761" s="39"/>
      <c r="J761" s="25"/>
      <c r="K761" s="25"/>
      <c r="L761" s="25"/>
      <c r="M761" s="25"/>
      <c r="N761" s="25"/>
      <c r="O761" s="25"/>
      <c r="P761" s="25"/>
      <c r="Q761" s="25"/>
      <c r="R761" s="25"/>
      <c r="S761" s="25"/>
      <c r="T761" s="25"/>
      <c r="U761" s="25"/>
      <c r="V761" s="25"/>
      <c r="W761" s="25"/>
      <c r="X761" s="25"/>
      <c r="Y761" s="25"/>
      <c r="Z761" s="25"/>
      <c r="AA761" s="25"/>
      <c r="AB761" s="25"/>
    </row>
    <row r="762" spans="1:28" ht="12.75" customHeight="1">
      <c r="A762" s="25"/>
      <c r="B762" s="25"/>
      <c r="C762" s="25"/>
      <c r="D762" s="25"/>
      <c r="E762" s="25"/>
      <c r="F762" s="25"/>
      <c r="G762" s="25"/>
      <c r="H762" s="25"/>
      <c r="I762" s="39"/>
      <c r="J762" s="25"/>
      <c r="K762" s="25"/>
      <c r="L762" s="25"/>
      <c r="M762" s="25"/>
      <c r="N762" s="25"/>
      <c r="O762" s="25"/>
      <c r="P762" s="25"/>
      <c r="Q762" s="25"/>
      <c r="R762" s="25"/>
      <c r="S762" s="25"/>
      <c r="T762" s="25"/>
      <c r="U762" s="25"/>
      <c r="V762" s="25"/>
      <c r="W762" s="25"/>
      <c r="X762" s="25"/>
      <c r="Y762" s="25"/>
      <c r="Z762" s="25"/>
      <c r="AA762" s="25"/>
      <c r="AB762" s="25"/>
    </row>
    <row r="763" spans="1:28" ht="12.75" customHeight="1">
      <c r="A763" s="25"/>
      <c r="B763" s="25"/>
      <c r="C763" s="25"/>
      <c r="D763" s="25"/>
      <c r="E763" s="25"/>
      <c r="F763" s="25"/>
      <c r="G763" s="25"/>
      <c r="H763" s="25"/>
      <c r="I763" s="39"/>
      <c r="J763" s="25"/>
      <c r="K763" s="25"/>
      <c r="L763" s="25"/>
      <c r="M763" s="25"/>
      <c r="N763" s="25"/>
      <c r="O763" s="25"/>
      <c r="P763" s="25"/>
      <c r="Q763" s="25"/>
      <c r="R763" s="25"/>
      <c r="S763" s="25"/>
      <c r="T763" s="25"/>
      <c r="U763" s="25"/>
      <c r="V763" s="25"/>
      <c r="W763" s="25"/>
      <c r="X763" s="25"/>
      <c r="Y763" s="25"/>
      <c r="Z763" s="25"/>
      <c r="AA763" s="25"/>
      <c r="AB763" s="25"/>
    </row>
    <row r="764" spans="1:28" ht="12.75" customHeight="1">
      <c r="A764" s="25"/>
      <c r="B764" s="25"/>
      <c r="C764" s="25"/>
      <c r="D764" s="25"/>
      <c r="E764" s="25"/>
      <c r="F764" s="25"/>
      <c r="G764" s="25"/>
      <c r="H764" s="25"/>
      <c r="I764" s="39"/>
      <c r="J764" s="25"/>
      <c r="K764" s="25"/>
      <c r="L764" s="25"/>
      <c r="M764" s="25"/>
      <c r="N764" s="25"/>
      <c r="O764" s="25"/>
      <c r="P764" s="25"/>
      <c r="Q764" s="25"/>
      <c r="R764" s="25"/>
      <c r="S764" s="25"/>
      <c r="T764" s="25"/>
      <c r="U764" s="25"/>
      <c r="V764" s="25"/>
      <c r="W764" s="25"/>
      <c r="X764" s="25"/>
      <c r="Y764" s="25"/>
      <c r="Z764" s="25"/>
      <c r="AA764" s="25"/>
      <c r="AB764" s="25"/>
    </row>
    <row r="765" spans="1:28" ht="12.75" customHeight="1">
      <c r="A765" s="25"/>
      <c r="B765" s="25"/>
      <c r="C765" s="25"/>
      <c r="D765" s="25"/>
      <c r="E765" s="25"/>
      <c r="F765" s="25"/>
      <c r="G765" s="25"/>
      <c r="H765" s="25"/>
      <c r="I765" s="39"/>
      <c r="J765" s="25"/>
      <c r="K765" s="25"/>
      <c r="L765" s="25"/>
      <c r="M765" s="25"/>
      <c r="N765" s="25"/>
      <c r="O765" s="25"/>
      <c r="P765" s="25"/>
      <c r="Q765" s="25"/>
      <c r="R765" s="25"/>
      <c r="S765" s="25"/>
      <c r="T765" s="25"/>
      <c r="U765" s="25"/>
      <c r="V765" s="25"/>
      <c r="W765" s="25"/>
      <c r="X765" s="25"/>
      <c r="Y765" s="25"/>
      <c r="Z765" s="25"/>
      <c r="AA765" s="25"/>
      <c r="AB765" s="25"/>
    </row>
    <row r="766" spans="1:28" ht="12.75" customHeight="1">
      <c r="A766" s="25"/>
      <c r="B766" s="25"/>
      <c r="C766" s="25"/>
      <c r="D766" s="25"/>
      <c r="E766" s="25"/>
      <c r="F766" s="25"/>
      <c r="G766" s="25"/>
      <c r="H766" s="25"/>
      <c r="I766" s="39"/>
      <c r="J766" s="25"/>
      <c r="K766" s="25"/>
      <c r="L766" s="25"/>
      <c r="M766" s="25"/>
      <c r="N766" s="25"/>
      <c r="O766" s="25"/>
      <c r="P766" s="25"/>
      <c r="Q766" s="25"/>
      <c r="R766" s="25"/>
      <c r="S766" s="25"/>
      <c r="T766" s="25"/>
      <c r="U766" s="25"/>
      <c r="V766" s="25"/>
      <c r="W766" s="25"/>
      <c r="X766" s="25"/>
      <c r="Y766" s="25"/>
      <c r="Z766" s="25"/>
      <c r="AA766" s="25"/>
      <c r="AB766" s="25"/>
    </row>
    <row r="767" spans="1:28" ht="12.75" customHeight="1">
      <c r="A767" s="25"/>
      <c r="B767" s="25"/>
      <c r="C767" s="25"/>
      <c r="D767" s="25"/>
      <c r="E767" s="25"/>
      <c r="F767" s="25"/>
      <c r="G767" s="25"/>
      <c r="H767" s="25"/>
      <c r="I767" s="39"/>
      <c r="J767" s="25"/>
      <c r="K767" s="25"/>
      <c r="L767" s="25"/>
      <c r="M767" s="25"/>
      <c r="N767" s="25"/>
      <c r="O767" s="25"/>
      <c r="P767" s="25"/>
      <c r="Q767" s="25"/>
      <c r="R767" s="25"/>
      <c r="S767" s="25"/>
      <c r="T767" s="25"/>
      <c r="U767" s="25"/>
      <c r="V767" s="25"/>
      <c r="W767" s="25"/>
      <c r="X767" s="25"/>
      <c r="Y767" s="25"/>
      <c r="Z767" s="25"/>
      <c r="AA767" s="25"/>
      <c r="AB767" s="25"/>
    </row>
    <row r="768" spans="1:28" ht="12.75" customHeight="1">
      <c r="A768" s="25"/>
      <c r="B768" s="25"/>
      <c r="C768" s="25"/>
      <c r="D768" s="25"/>
      <c r="E768" s="25"/>
      <c r="F768" s="25"/>
      <c r="G768" s="25"/>
      <c r="H768" s="25"/>
      <c r="I768" s="39"/>
      <c r="J768" s="25"/>
      <c r="K768" s="25"/>
      <c r="L768" s="25"/>
      <c r="M768" s="25"/>
      <c r="N768" s="25"/>
      <c r="O768" s="25"/>
      <c r="P768" s="25"/>
      <c r="Q768" s="25"/>
      <c r="R768" s="25"/>
      <c r="S768" s="25"/>
      <c r="T768" s="25"/>
      <c r="U768" s="25"/>
      <c r="V768" s="25"/>
      <c r="W768" s="25"/>
      <c r="X768" s="25"/>
      <c r="Y768" s="25"/>
      <c r="Z768" s="25"/>
      <c r="AA768" s="25"/>
      <c r="AB768" s="25"/>
    </row>
    <row r="769" spans="1:28" ht="12.75" customHeight="1">
      <c r="A769" s="25"/>
      <c r="B769" s="25"/>
      <c r="C769" s="25"/>
      <c r="D769" s="25"/>
      <c r="E769" s="25"/>
      <c r="F769" s="25"/>
      <c r="G769" s="25"/>
      <c r="H769" s="25"/>
      <c r="I769" s="39"/>
      <c r="J769" s="25"/>
      <c r="K769" s="25"/>
      <c r="L769" s="25"/>
      <c r="M769" s="25"/>
      <c r="N769" s="25"/>
      <c r="O769" s="25"/>
      <c r="P769" s="25"/>
      <c r="Q769" s="25"/>
      <c r="R769" s="25"/>
      <c r="S769" s="25"/>
      <c r="T769" s="25"/>
      <c r="U769" s="25"/>
      <c r="V769" s="25"/>
      <c r="W769" s="25"/>
      <c r="X769" s="25"/>
      <c r="Y769" s="25"/>
      <c r="Z769" s="25"/>
      <c r="AA769" s="25"/>
      <c r="AB769" s="25"/>
    </row>
    <row r="770" spans="1:28" ht="12.75" customHeight="1">
      <c r="A770" s="25"/>
      <c r="B770" s="25"/>
      <c r="C770" s="25"/>
      <c r="D770" s="25"/>
      <c r="E770" s="25"/>
      <c r="F770" s="25"/>
      <c r="G770" s="25"/>
      <c r="H770" s="25"/>
      <c r="I770" s="39"/>
      <c r="J770" s="25"/>
      <c r="K770" s="25"/>
      <c r="L770" s="25"/>
      <c r="M770" s="25"/>
      <c r="N770" s="25"/>
      <c r="O770" s="25"/>
      <c r="P770" s="25"/>
      <c r="Q770" s="25"/>
      <c r="R770" s="25"/>
      <c r="S770" s="25"/>
      <c r="T770" s="25"/>
      <c r="U770" s="25"/>
      <c r="V770" s="25"/>
      <c r="W770" s="25"/>
      <c r="X770" s="25"/>
      <c r="Y770" s="25"/>
      <c r="Z770" s="25"/>
      <c r="AA770" s="25"/>
      <c r="AB770" s="25"/>
    </row>
    <row r="771" spans="1:28" ht="12.75" customHeight="1">
      <c r="A771" s="25"/>
      <c r="B771" s="25"/>
      <c r="C771" s="25"/>
      <c r="D771" s="25"/>
      <c r="E771" s="25"/>
      <c r="F771" s="25"/>
      <c r="G771" s="25"/>
      <c r="H771" s="25"/>
      <c r="I771" s="39"/>
      <c r="J771" s="25"/>
      <c r="K771" s="25"/>
      <c r="L771" s="25"/>
      <c r="M771" s="25"/>
      <c r="N771" s="25"/>
      <c r="O771" s="25"/>
      <c r="P771" s="25"/>
      <c r="Q771" s="25"/>
      <c r="R771" s="25"/>
      <c r="S771" s="25"/>
      <c r="T771" s="25"/>
      <c r="U771" s="25"/>
      <c r="V771" s="25"/>
      <c r="W771" s="25"/>
      <c r="X771" s="25"/>
      <c r="Y771" s="25"/>
      <c r="Z771" s="25"/>
      <c r="AA771" s="25"/>
      <c r="AB771" s="25"/>
    </row>
    <row r="772" spans="1:28" ht="12.75" customHeight="1">
      <c r="A772" s="25"/>
      <c r="B772" s="25"/>
      <c r="C772" s="25"/>
      <c r="D772" s="25"/>
      <c r="E772" s="25"/>
      <c r="F772" s="25"/>
      <c r="G772" s="25"/>
      <c r="H772" s="25"/>
      <c r="I772" s="39"/>
      <c r="J772" s="25"/>
      <c r="K772" s="25"/>
      <c r="L772" s="25"/>
      <c r="M772" s="25"/>
      <c r="N772" s="25"/>
      <c r="O772" s="25"/>
      <c r="P772" s="25"/>
      <c r="Q772" s="25"/>
      <c r="R772" s="25"/>
      <c r="S772" s="25"/>
      <c r="T772" s="25"/>
      <c r="U772" s="25"/>
      <c r="V772" s="25"/>
      <c r="W772" s="25"/>
      <c r="X772" s="25"/>
      <c r="Y772" s="25"/>
      <c r="Z772" s="25"/>
      <c r="AA772" s="25"/>
      <c r="AB772" s="25"/>
    </row>
    <row r="773" spans="1:28" ht="12.75" customHeight="1">
      <c r="A773" s="25"/>
      <c r="B773" s="25"/>
      <c r="C773" s="25"/>
      <c r="D773" s="25"/>
      <c r="E773" s="25"/>
      <c r="F773" s="25"/>
      <c r="G773" s="25"/>
      <c r="H773" s="25"/>
      <c r="I773" s="39"/>
      <c r="J773" s="25"/>
      <c r="K773" s="25"/>
      <c r="L773" s="25"/>
      <c r="M773" s="25"/>
      <c r="N773" s="25"/>
      <c r="O773" s="25"/>
      <c r="P773" s="25"/>
      <c r="Q773" s="25"/>
      <c r="R773" s="25"/>
      <c r="S773" s="25"/>
      <c r="T773" s="25"/>
      <c r="U773" s="25"/>
      <c r="V773" s="25"/>
      <c r="W773" s="25"/>
      <c r="X773" s="25"/>
      <c r="Y773" s="25"/>
      <c r="Z773" s="25"/>
      <c r="AA773" s="25"/>
      <c r="AB773" s="25"/>
    </row>
    <row r="774" spans="1:28" ht="12.75" customHeight="1">
      <c r="A774" s="25"/>
      <c r="B774" s="25"/>
      <c r="C774" s="25"/>
      <c r="D774" s="25"/>
      <c r="E774" s="25"/>
      <c r="F774" s="25"/>
      <c r="G774" s="25"/>
      <c r="H774" s="25"/>
      <c r="I774" s="39"/>
      <c r="J774" s="25"/>
      <c r="K774" s="25"/>
      <c r="L774" s="25"/>
      <c r="M774" s="25"/>
      <c r="N774" s="25"/>
      <c r="O774" s="25"/>
      <c r="P774" s="25"/>
      <c r="Q774" s="25"/>
      <c r="R774" s="25"/>
      <c r="S774" s="25"/>
      <c r="T774" s="25"/>
      <c r="U774" s="25"/>
      <c r="V774" s="25"/>
      <c r="W774" s="25"/>
      <c r="X774" s="25"/>
      <c r="Y774" s="25"/>
      <c r="Z774" s="25"/>
      <c r="AA774" s="25"/>
      <c r="AB774" s="25"/>
    </row>
    <row r="775" spans="1:28" ht="12.75" customHeight="1">
      <c r="A775" s="25"/>
      <c r="B775" s="25"/>
      <c r="C775" s="25"/>
      <c r="D775" s="25"/>
      <c r="E775" s="25"/>
      <c r="F775" s="25"/>
      <c r="G775" s="25"/>
      <c r="H775" s="25"/>
      <c r="I775" s="39"/>
      <c r="J775" s="25"/>
      <c r="K775" s="25"/>
      <c r="L775" s="25"/>
      <c r="M775" s="25"/>
      <c r="N775" s="25"/>
      <c r="O775" s="25"/>
      <c r="P775" s="25"/>
      <c r="Q775" s="25"/>
      <c r="R775" s="25"/>
      <c r="S775" s="25"/>
      <c r="T775" s="25"/>
      <c r="U775" s="25"/>
      <c r="V775" s="25"/>
      <c r="W775" s="25"/>
      <c r="X775" s="25"/>
      <c r="Y775" s="25"/>
      <c r="Z775" s="25"/>
      <c r="AA775" s="25"/>
      <c r="AB775" s="25"/>
    </row>
    <row r="776" spans="1:28" ht="12.75" customHeight="1">
      <c r="A776" s="25"/>
      <c r="B776" s="25"/>
      <c r="C776" s="25"/>
      <c r="D776" s="25"/>
      <c r="E776" s="25"/>
      <c r="F776" s="25"/>
      <c r="G776" s="25"/>
      <c r="H776" s="25"/>
      <c r="I776" s="39"/>
      <c r="J776" s="25"/>
      <c r="K776" s="25"/>
      <c r="L776" s="25"/>
      <c r="M776" s="25"/>
      <c r="N776" s="25"/>
      <c r="O776" s="25"/>
      <c r="P776" s="25"/>
      <c r="Q776" s="25"/>
      <c r="R776" s="25"/>
      <c r="S776" s="25"/>
      <c r="T776" s="25"/>
      <c r="U776" s="25"/>
      <c r="V776" s="25"/>
      <c r="W776" s="25"/>
      <c r="X776" s="25"/>
      <c r="Y776" s="25"/>
      <c r="Z776" s="25"/>
      <c r="AA776" s="25"/>
      <c r="AB776" s="25"/>
    </row>
    <row r="777" spans="1:28" ht="12.75" customHeight="1">
      <c r="A777" s="25"/>
      <c r="B777" s="25"/>
      <c r="C777" s="25"/>
      <c r="D777" s="25"/>
      <c r="E777" s="25"/>
      <c r="F777" s="25"/>
      <c r="G777" s="25"/>
      <c r="H777" s="25"/>
      <c r="I777" s="39"/>
      <c r="J777" s="25"/>
      <c r="K777" s="25"/>
      <c r="L777" s="25"/>
      <c r="M777" s="25"/>
      <c r="N777" s="25"/>
      <c r="O777" s="25"/>
      <c r="P777" s="25"/>
      <c r="Q777" s="25"/>
      <c r="R777" s="25"/>
      <c r="S777" s="25"/>
      <c r="T777" s="25"/>
      <c r="U777" s="25"/>
      <c r="V777" s="25"/>
      <c r="W777" s="25"/>
      <c r="X777" s="25"/>
      <c r="Y777" s="25"/>
      <c r="Z777" s="25"/>
      <c r="AA777" s="25"/>
      <c r="AB777" s="25"/>
    </row>
    <row r="778" spans="1:28" ht="12.75" customHeight="1">
      <c r="A778" s="25"/>
      <c r="B778" s="25"/>
      <c r="C778" s="25"/>
      <c r="D778" s="25"/>
      <c r="E778" s="25"/>
      <c r="F778" s="25"/>
      <c r="G778" s="25"/>
      <c r="H778" s="25"/>
      <c r="I778" s="39"/>
      <c r="J778" s="25"/>
      <c r="K778" s="25"/>
      <c r="L778" s="25"/>
      <c r="M778" s="25"/>
      <c r="N778" s="25"/>
      <c r="O778" s="25"/>
      <c r="P778" s="25"/>
      <c r="Q778" s="25"/>
      <c r="R778" s="25"/>
      <c r="S778" s="25"/>
      <c r="T778" s="25"/>
      <c r="U778" s="25"/>
      <c r="V778" s="25"/>
      <c r="W778" s="25"/>
      <c r="X778" s="25"/>
      <c r="Y778" s="25"/>
      <c r="Z778" s="25"/>
      <c r="AA778" s="25"/>
      <c r="AB778" s="25"/>
    </row>
    <row r="779" spans="1:28" ht="12.75" customHeight="1">
      <c r="A779" s="25"/>
      <c r="B779" s="25"/>
      <c r="C779" s="25"/>
      <c r="D779" s="25"/>
      <c r="E779" s="25"/>
      <c r="F779" s="25"/>
      <c r="G779" s="25"/>
      <c r="H779" s="25"/>
      <c r="I779" s="39"/>
      <c r="J779" s="25"/>
      <c r="K779" s="25"/>
      <c r="L779" s="25"/>
      <c r="M779" s="25"/>
      <c r="N779" s="25"/>
      <c r="O779" s="25"/>
      <c r="P779" s="25"/>
      <c r="Q779" s="25"/>
      <c r="R779" s="25"/>
      <c r="S779" s="25"/>
      <c r="T779" s="25"/>
      <c r="U779" s="25"/>
      <c r="V779" s="25"/>
      <c r="W779" s="25"/>
      <c r="X779" s="25"/>
      <c r="Y779" s="25"/>
      <c r="Z779" s="25"/>
      <c r="AA779" s="25"/>
      <c r="AB779" s="25"/>
    </row>
    <row r="780" spans="1:28" ht="12.75" customHeight="1">
      <c r="A780" s="25"/>
      <c r="B780" s="25"/>
      <c r="C780" s="25"/>
      <c r="D780" s="25"/>
      <c r="E780" s="25"/>
      <c r="F780" s="25"/>
      <c r="G780" s="25"/>
      <c r="H780" s="25"/>
      <c r="I780" s="39"/>
      <c r="J780" s="25"/>
      <c r="K780" s="25"/>
      <c r="L780" s="25"/>
      <c r="M780" s="25"/>
      <c r="N780" s="25"/>
      <c r="O780" s="25"/>
      <c r="P780" s="25"/>
      <c r="Q780" s="25"/>
      <c r="R780" s="25"/>
      <c r="S780" s="25"/>
      <c r="T780" s="25"/>
      <c r="U780" s="25"/>
      <c r="V780" s="25"/>
      <c r="W780" s="25"/>
      <c r="X780" s="25"/>
      <c r="Y780" s="25"/>
      <c r="Z780" s="25"/>
      <c r="AA780" s="25"/>
      <c r="AB780" s="25"/>
    </row>
    <row r="781" spans="1:28" ht="12.75" customHeight="1">
      <c r="A781" s="25"/>
      <c r="B781" s="25"/>
      <c r="C781" s="25"/>
      <c r="D781" s="25"/>
      <c r="E781" s="25"/>
      <c r="F781" s="25"/>
      <c r="G781" s="25"/>
      <c r="H781" s="25"/>
      <c r="I781" s="39"/>
      <c r="J781" s="25"/>
      <c r="K781" s="25"/>
      <c r="L781" s="25"/>
      <c r="M781" s="25"/>
      <c r="N781" s="25"/>
      <c r="O781" s="25"/>
      <c r="P781" s="25"/>
      <c r="Q781" s="25"/>
      <c r="R781" s="25"/>
      <c r="S781" s="25"/>
      <c r="T781" s="25"/>
      <c r="U781" s="25"/>
      <c r="V781" s="25"/>
      <c r="W781" s="25"/>
      <c r="X781" s="25"/>
      <c r="Y781" s="25"/>
      <c r="Z781" s="25"/>
      <c r="AA781" s="25"/>
      <c r="AB781" s="25"/>
    </row>
    <row r="782" spans="1:28" ht="12.75" customHeight="1">
      <c r="A782" s="25"/>
      <c r="B782" s="25"/>
      <c r="C782" s="25"/>
      <c r="D782" s="25"/>
      <c r="E782" s="25"/>
      <c r="F782" s="25"/>
      <c r="G782" s="25"/>
      <c r="H782" s="25"/>
      <c r="I782" s="39"/>
      <c r="J782" s="25"/>
      <c r="K782" s="25"/>
      <c r="L782" s="25"/>
      <c r="M782" s="25"/>
      <c r="N782" s="25"/>
      <c r="O782" s="25"/>
      <c r="P782" s="25"/>
      <c r="Q782" s="25"/>
      <c r="R782" s="25"/>
      <c r="S782" s="25"/>
      <c r="T782" s="25"/>
      <c r="U782" s="25"/>
      <c r="V782" s="25"/>
      <c r="W782" s="25"/>
      <c r="X782" s="25"/>
      <c r="Y782" s="25"/>
      <c r="Z782" s="25"/>
      <c r="AA782" s="25"/>
      <c r="AB782" s="25"/>
    </row>
    <row r="783" spans="1:28" ht="12.75" customHeight="1">
      <c r="A783" s="25"/>
      <c r="B783" s="25"/>
      <c r="C783" s="25"/>
      <c r="D783" s="25"/>
      <c r="E783" s="25"/>
      <c r="F783" s="25"/>
      <c r="G783" s="25"/>
      <c r="H783" s="25"/>
      <c r="I783" s="39"/>
      <c r="J783" s="25"/>
      <c r="K783" s="25"/>
      <c r="L783" s="25"/>
      <c r="M783" s="25"/>
      <c r="N783" s="25"/>
      <c r="O783" s="25"/>
      <c r="P783" s="25"/>
      <c r="Q783" s="25"/>
      <c r="R783" s="25"/>
      <c r="S783" s="25"/>
      <c r="T783" s="25"/>
      <c r="U783" s="25"/>
      <c r="V783" s="25"/>
      <c r="W783" s="25"/>
      <c r="X783" s="25"/>
      <c r="Y783" s="25"/>
      <c r="Z783" s="25"/>
      <c r="AA783" s="25"/>
      <c r="AB783" s="25"/>
    </row>
    <row r="784" spans="1:28" ht="12.75" customHeight="1">
      <c r="A784" s="25"/>
      <c r="B784" s="25"/>
      <c r="C784" s="25"/>
      <c r="D784" s="25"/>
      <c r="E784" s="25"/>
      <c r="F784" s="25"/>
      <c r="G784" s="25"/>
      <c r="H784" s="25"/>
      <c r="I784" s="39"/>
      <c r="J784" s="25"/>
      <c r="K784" s="25"/>
      <c r="L784" s="25"/>
      <c r="M784" s="25"/>
      <c r="N784" s="25"/>
      <c r="O784" s="25"/>
      <c r="P784" s="25"/>
      <c r="Q784" s="25"/>
      <c r="R784" s="25"/>
      <c r="S784" s="25"/>
      <c r="T784" s="25"/>
      <c r="U784" s="25"/>
      <c r="V784" s="25"/>
      <c r="W784" s="25"/>
      <c r="X784" s="25"/>
      <c r="Y784" s="25"/>
      <c r="Z784" s="25"/>
      <c r="AA784" s="25"/>
      <c r="AB784" s="25"/>
    </row>
    <row r="785" spans="1:28" ht="12.75" customHeight="1">
      <c r="A785" s="25"/>
      <c r="B785" s="25"/>
      <c r="C785" s="25"/>
      <c r="D785" s="25"/>
      <c r="E785" s="25"/>
      <c r="F785" s="25"/>
      <c r="G785" s="25"/>
      <c r="H785" s="25"/>
      <c r="I785" s="39"/>
      <c r="J785" s="25"/>
      <c r="K785" s="25"/>
      <c r="L785" s="25"/>
      <c r="M785" s="25"/>
      <c r="N785" s="25"/>
      <c r="O785" s="25"/>
      <c r="P785" s="25"/>
      <c r="Q785" s="25"/>
      <c r="R785" s="25"/>
      <c r="S785" s="25"/>
      <c r="T785" s="25"/>
      <c r="U785" s="25"/>
      <c r="V785" s="25"/>
      <c r="W785" s="25"/>
      <c r="X785" s="25"/>
      <c r="Y785" s="25"/>
      <c r="Z785" s="25"/>
      <c r="AA785" s="25"/>
      <c r="AB785" s="25"/>
    </row>
    <row r="786" spans="1:28" ht="12.75" customHeight="1">
      <c r="A786" s="25"/>
      <c r="B786" s="25"/>
      <c r="C786" s="25"/>
      <c r="D786" s="25"/>
      <c r="E786" s="25"/>
      <c r="F786" s="25"/>
      <c r="G786" s="25"/>
      <c r="H786" s="25"/>
      <c r="I786" s="39"/>
      <c r="J786" s="25"/>
      <c r="K786" s="25"/>
      <c r="L786" s="25"/>
      <c r="M786" s="25"/>
      <c r="N786" s="25"/>
      <c r="O786" s="25"/>
      <c r="P786" s="25"/>
      <c r="Q786" s="25"/>
      <c r="R786" s="25"/>
      <c r="S786" s="25"/>
      <c r="T786" s="25"/>
      <c r="U786" s="25"/>
      <c r="V786" s="25"/>
      <c r="W786" s="25"/>
      <c r="X786" s="25"/>
      <c r="Y786" s="25"/>
      <c r="Z786" s="25"/>
      <c r="AA786" s="25"/>
      <c r="AB786" s="25"/>
    </row>
    <row r="787" spans="1:28" ht="12.75" customHeight="1">
      <c r="A787" s="25"/>
      <c r="B787" s="25"/>
      <c r="C787" s="25"/>
      <c r="D787" s="25"/>
      <c r="E787" s="25"/>
      <c r="F787" s="25"/>
      <c r="G787" s="25"/>
      <c r="H787" s="25"/>
      <c r="I787" s="39"/>
      <c r="J787" s="25"/>
      <c r="K787" s="25"/>
      <c r="L787" s="25"/>
      <c r="M787" s="25"/>
      <c r="N787" s="25"/>
      <c r="O787" s="25"/>
      <c r="P787" s="25"/>
      <c r="Q787" s="25"/>
      <c r="R787" s="25"/>
      <c r="S787" s="25"/>
      <c r="T787" s="25"/>
      <c r="U787" s="25"/>
      <c r="V787" s="25"/>
      <c r="W787" s="25"/>
      <c r="X787" s="25"/>
      <c r="Y787" s="25"/>
      <c r="Z787" s="25"/>
      <c r="AA787" s="25"/>
      <c r="AB787" s="25"/>
    </row>
    <row r="788" spans="1:28" ht="12.75" customHeight="1">
      <c r="A788" s="25"/>
      <c r="B788" s="25"/>
      <c r="C788" s="25"/>
      <c r="D788" s="25"/>
      <c r="E788" s="25"/>
      <c r="F788" s="25"/>
      <c r="G788" s="25"/>
      <c r="H788" s="25"/>
      <c r="I788" s="39"/>
      <c r="J788" s="25"/>
      <c r="K788" s="25"/>
      <c r="L788" s="25"/>
      <c r="M788" s="25"/>
      <c r="N788" s="25"/>
      <c r="O788" s="25"/>
      <c r="P788" s="25"/>
      <c r="Q788" s="25"/>
      <c r="R788" s="25"/>
      <c r="S788" s="25"/>
      <c r="T788" s="25"/>
      <c r="U788" s="25"/>
      <c r="V788" s="25"/>
      <c r="W788" s="25"/>
      <c r="X788" s="25"/>
      <c r="Y788" s="25"/>
      <c r="Z788" s="25"/>
      <c r="AA788" s="25"/>
      <c r="AB788" s="25"/>
    </row>
    <row r="789" spans="1:28" ht="12.75" customHeight="1">
      <c r="A789" s="25"/>
      <c r="B789" s="25"/>
      <c r="C789" s="25"/>
      <c r="D789" s="25"/>
      <c r="E789" s="25"/>
      <c r="F789" s="25"/>
      <c r="G789" s="25"/>
      <c r="H789" s="25"/>
      <c r="I789" s="39"/>
      <c r="J789" s="25"/>
      <c r="K789" s="25"/>
      <c r="L789" s="25"/>
      <c r="M789" s="25"/>
      <c r="N789" s="25"/>
      <c r="O789" s="25"/>
      <c r="P789" s="25"/>
      <c r="Q789" s="25"/>
      <c r="R789" s="25"/>
      <c r="S789" s="25"/>
      <c r="T789" s="25"/>
      <c r="U789" s="25"/>
      <c r="V789" s="25"/>
      <c r="W789" s="25"/>
      <c r="X789" s="25"/>
      <c r="Y789" s="25"/>
      <c r="Z789" s="25"/>
      <c r="AA789" s="25"/>
      <c r="AB789" s="25"/>
    </row>
    <row r="790" spans="1:28" ht="12.75" customHeight="1">
      <c r="A790" s="25"/>
      <c r="B790" s="25"/>
      <c r="C790" s="25"/>
      <c r="D790" s="25"/>
      <c r="E790" s="25"/>
      <c r="F790" s="25"/>
      <c r="G790" s="25"/>
      <c r="H790" s="25"/>
      <c r="I790" s="39"/>
      <c r="J790" s="25"/>
      <c r="K790" s="25"/>
      <c r="L790" s="25"/>
      <c r="M790" s="25"/>
      <c r="N790" s="25"/>
      <c r="O790" s="25"/>
      <c r="P790" s="25"/>
      <c r="Q790" s="25"/>
      <c r="R790" s="25"/>
      <c r="S790" s="25"/>
      <c r="T790" s="25"/>
      <c r="U790" s="25"/>
      <c r="V790" s="25"/>
      <c r="W790" s="25"/>
      <c r="X790" s="25"/>
      <c r="Y790" s="25"/>
      <c r="Z790" s="25"/>
      <c r="AA790" s="25"/>
      <c r="AB790" s="25"/>
    </row>
    <row r="791" spans="1:28" ht="12.75" customHeight="1">
      <c r="A791" s="25"/>
      <c r="B791" s="25"/>
      <c r="C791" s="25"/>
      <c r="D791" s="25"/>
      <c r="E791" s="25"/>
      <c r="F791" s="25"/>
      <c r="G791" s="25"/>
      <c r="H791" s="25"/>
      <c r="I791" s="39"/>
      <c r="J791" s="25"/>
      <c r="K791" s="25"/>
      <c r="L791" s="25"/>
      <c r="M791" s="25"/>
      <c r="N791" s="25"/>
      <c r="O791" s="25"/>
      <c r="P791" s="25"/>
      <c r="Q791" s="25"/>
      <c r="R791" s="25"/>
      <c r="S791" s="25"/>
      <c r="T791" s="25"/>
      <c r="U791" s="25"/>
      <c r="V791" s="25"/>
      <c r="W791" s="25"/>
      <c r="X791" s="25"/>
      <c r="Y791" s="25"/>
      <c r="Z791" s="25"/>
      <c r="AA791" s="25"/>
      <c r="AB791" s="25"/>
    </row>
    <row r="792" spans="1:28" ht="12.75" customHeight="1">
      <c r="A792" s="25"/>
      <c r="B792" s="25"/>
      <c r="C792" s="25"/>
      <c r="D792" s="25"/>
      <c r="E792" s="25"/>
      <c r="F792" s="25"/>
      <c r="G792" s="25"/>
      <c r="H792" s="25"/>
      <c r="I792" s="39"/>
      <c r="J792" s="25"/>
      <c r="K792" s="25"/>
      <c r="L792" s="25"/>
      <c r="M792" s="25"/>
      <c r="N792" s="25"/>
      <c r="O792" s="25"/>
      <c r="P792" s="25"/>
      <c r="Q792" s="25"/>
      <c r="R792" s="25"/>
      <c r="S792" s="25"/>
      <c r="T792" s="25"/>
      <c r="U792" s="25"/>
      <c r="V792" s="25"/>
      <c r="W792" s="25"/>
      <c r="X792" s="25"/>
      <c r="Y792" s="25"/>
      <c r="Z792" s="25"/>
      <c r="AA792" s="25"/>
      <c r="AB792" s="25"/>
    </row>
    <row r="793" spans="1:28" ht="12.75" customHeight="1">
      <c r="A793" s="25"/>
      <c r="B793" s="25"/>
      <c r="C793" s="25"/>
      <c r="D793" s="25"/>
      <c r="E793" s="25"/>
      <c r="F793" s="25"/>
      <c r="G793" s="25"/>
      <c r="H793" s="25"/>
      <c r="I793" s="39"/>
      <c r="J793" s="25"/>
      <c r="K793" s="25"/>
      <c r="L793" s="25"/>
      <c r="M793" s="25"/>
      <c r="N793" s="25"/>
      <c r="O793" s="25"/>
      <c r="P793" s="25"/>
      <c r="Q793" s="25"/>
      <c r="R793" s="25"/>
      <c r="S793" s="25"/>
      <c r="T793" s="25"/>
      <c r="U793" s="25"/>
      <c r="V793" s="25"/>
      <c r="W793" s="25"/>
      <c r="X793" s="25"/>
      <c r="Y793" s="25"/>
      <c r="Z793" s="25"/>
      <c r="AA793" s="25"/>
      <c r="AB793" s="25"/>
    </row>
    <row r="794" spans="1:28" ht="12.75" customHeight="1">
      <c r="A794" s="25"/>
      <c r="B794" s="25"/>
      <c r="C794" s="25"/>
      <c r="D794" s="25"/>
      <c r="E794" s="25"/>
      <c r="F794" s="25"/>
      <c r="G794" s="25"/>
      <c r="H794" s="25"/>
      <c r="I794" s="39"/>
      <c r="J794" s="25"/>
      <c r="K794" s="25"/>
      <c r="L794" s="25"/>
      <c r="M794" s="25"/>
      <c r="N794" s="25"/>
      <c r="O794" s="25"/>
      <c r="P794" s="25"/>
      <c r="Q794" s="25"/>
      <c r="R794" s="25"/>
      <c r="S794" s="25"/>
      <c r="T794" s="25"/>
      <c r="U794" s="25"/>
      <c r="V794" s="25"/>
      <c r="W794" s="25"/>
      <c r="X794" s="25"/>
      <c r="Y794" s="25"/>
      <c r="Z794" s="25"/>
      <c r="AA794" s="25"/>
      <c r="AB794" s="25"/>
    </row>
    <row r="795" spans="1:28" ht="12.75" customHeight="1">
      <c r="A795" s="25"/>
      <c r="B795" s="25"/>
      <c r="C795" s="25"/>
      <c r="D795" s="25"/>
      <c r="E795" s="25"/>
      <c r="F795" s="25"/>
      <c r="G795" s="25"/>
      <c r="H795" s="25"/>
      <c r="I795" s="39"/>
      <c r="J795" s="25"/>
      <c r="K795" s="25"/>
      <c r="L795" s="25"/>
      <c r="M795" s="25"/>
      <c r="N795" s="25"/>
      <c r="O795" s="25"/>
      <c r="P795" s="25"/>
      <c r="Q795" s="25"/>
      <c r="R795" s="25"/>
      <c r="S795" s="25"/>
      <c r="T795" s="25"/>
      <c r="U795" s="25"/>
      <c r="V795" s="25"/>
      <c r="W795" s="25"/>
      <c r="X795" s="25"/>
      <c r="Y795" s="25"/>
      <c r="Z795" s="25"/>
      <c r="AA795" s="25"/>
      <c r="AB795" s="25"/>
    </row>
    <row r="796" spans="1:28" ht="12.75" customHeight="1">
      <c r="A796" s="25"/>
      <c r="B796" s="25"/>
      <c r="C796" s="25"/>
      <c r="D796" s="25"/>
      <c r="E796" s="25"/>
      <c r="F796" s="25"/>
      <c r="G796" s="25"/>
      <c r="H796" s="25"/>
      <c r="I796" s="39"/>
      <c r="J796" s="25"/>
      <c r="K796" s="25"/>
      <c r="L796" s="25"/>
      <c r="M796" s="25"/>
      <c r="N796" s="25"/>
      <c r="O796" s="25"/>
      <c r="P796" s="25"/>
      <c r="Q796" s="25"/>
      <c r="R796" s="25"/>
      <c r="S796" s="25"/>
      <c r="T796" s="25"/>
      <c r="U796" s="25"/>
      <c r="V796" s="25"/>
      <c r="W796" s="25"/>
      <c r="X796" s="25"/>
      <c r="Y796" s="25"/>
      <c r="Z796" s="25"/>
      <c r="AA796" s="25"/>
      <c r="AB796" s="25"/>
    </row>
    <row r="797" spans="1:28" ht="12.75" customHeight="1">
      <c r="A797" s="25"/>
      <c r="B797" s="25"/>
      <c r="C797" s="25"/>
      <c r="D797" s="25"/>
      <c r="E797" s="25"/>
      <c r="F797" s="25"/>
      <c r="G797" s="25"/>
      <c r="H797" s="25"/>
      <c r="I797" s="39"/>
      <c r="J797" s="25"/>
      <c r="K797" s="25"/>
      <c r="L797" s="25"/>
      <c r="M797" s="25"/>
      <c r="N797" s="25"/>
      <c r="O797" s="25"/>
      <c r="P797" s="25"/>
      <c r="Q797" s="25"/>
      <c r="R797" s="25"/>
      <c r="S797" s="25"/>
      <c r="T797" s="25"/>
      <c r="U797" s="25"/>
      <c r="V797" s="25"/>
      <c r="W797" s="25"/>
      <c r="X797" s="25"/>
      <c r="Y797" s="25"/>
      <c r="Z797" s="25"/>
      <c r="AA797" s="25"/>
      <c r="AB797" s="25"/>
    </row>
    <row r="798" spans="1:28" ht="12.75" customHeight="1">
      <c r="A798" s="25"/>
      <c r="B798" s="25"/>
      <c r="C798" s="25"/>
      <c r="D798" s="25"/>
      <c r="E798" s="25"/>
      <c r="F798" s="25"/>
      <c r="G798" s="25"/>
      <c r="H798" s="25"/>
      <c r="I798" s="39"/>
      <c r="J798" s="25"/>
      <c r="K798" s="25"/>
      <c r="L798" s="25"/>
      <c r="M798" s="25"/>
      <c r="N798" s="25"/>
      <c r="O798" s="25"/>
      <c r="P798" s="25"/>
      <c r="Q798" s="25"/>
      <c r="R798" s="25"/>
      <c r="S798" s="25"/>
      <c r="T798" s="25"/>
      <c r="U798" s="25"/>
      <c r="V798" s="25"/>
      <c r="W798" s="25"/>
      <c r="X798" s="25"/>
      <c r="Y798" s="25"/>
      <c r="Z798" s="25"/>
      <c r="AA798" s="25"/>
      <c r="AB798" s="25"/>
    </row>
    <row r="799" spans="1:28" ht="12.75" customHeight="1">
      <c r="A799" s="25"/>
      <c r="B799" s="25"/>
      <c r="C799" s="25"/>
      <c r="D799" s="25"/>
      <c r="E799" s="25"/>
      <c r="F799" s="25"/>
      <c r="G799" s="25"/>
      <c r="H799" s="25"/>
      <c r="I799" s="39"/>
      <c r="J799" s="25"/>
      <c r="K799" s="25"/>
      <c r="L799" s="25"/>
      <c r="M799" s="25"/>
      <c r="N799" s="25"/>
      <c r="O799" s="25"/>
      <c r="P799" s="25"/>
      <c r="Q799" s="25"/>
      <c r="R799" s="25"/>
      <c r="S799" s="25"/>
      <c r="T799" s="25"/>
      <c r="U799" s="25"/>
      <c r="V799" s="25"/>
      <c r="W799" s="25"/>
      <c r="X799" s="25"/>
      <c r="Y799" s="25"/>
      <c r="Z799" s="25"/>
      <c r="AA799" s="25"/>
      <c r="AB799" s="25"/>
    </row>
    <row r="800" spans="1:28" ht="12.75" customHeight="1">
      <c r="A800" s="25"/>
      <c r="B800" s="25"/>
      <c r="C800" s="25"/>
      <c r="D800" s="25"/>
      <c r="E800" s="25"/>
      <c r="F800" s="25"/>
      <c r="G800" s="25"/>
      <c r="H800" s="25"/>
      <c r="I800" s="39"/>
      <c r="J800" s="25"/>
      <c r="K800" s="25"/>
      <c r="L800" s="25"/>
      <c r="M800" s="25"/>
      <c r="N800" s="25"/>
      <c r="O800" s="25"/>
      <c r="P800" s="25"/>
      <c r="Q800" s="25"/>
      <c r="R800" s="25"/>
      <c r="S800" s="25"/>
      <c r="T800" s="25"/>
      <c r="U800" s="25"/>
      <c r="V800" s="25"/>
      <c r="W800" s="25"/>
      <c r="X800" s="25"/>
      <c r="Y800" s="25"/>
      <c r="Z800" s="25"/>
      <c r="AA800" s="25"/>
      <c r="AB800" s="25"/>
    </row>
    <row r="801" spans="1:28" ht="12.75" customHeight="1">
      <c r="A801" s="25"/>
      <c r="B801" s="25"/>
      <c r="C801" s="25"/>
      <c r="D801" s="25"/>
      <c r="E801" s="25"/>
      <c r="F801" s="25"/>
      <c r="G801" s="25"/>
      <c r="H801" s="25"/>
      <c r="I801" s="39"/>
      <c r="J801" s="25"/>
      <c r="K801" s="25"/>
      <c r="L801" s="25"/>
      <c r="M801" s="25"/>
      <c r="N801" s="25"/>
      <c r="O801" s="25"/>
      <c r="P801" s="25"/>
      <c r="Q801" s="25"/>
      <c r="R801" s="25"/>
      <c r="S801" s="25"/>
      <c r="T801" s="25"/>
      <c r="U801" s="25"/>
      <c r="V801" s="25"/>
      <c r="W801" s="25"/>
      <c r="X801" s="25"/>
      <c r="Y801" s="25"/>
      <c r="Z801" s="25"/>
      <c r="AA801" s="25"/>
      <c r="AB801" s="25"/>
    </row>
    <row r="802" spans="1:28" ht="12.75" customHeight="1">
      <c r="A802" s="25"/>
      <c r="B802" s="25"/>
      <c r="C802" s="25"/>
      <c r="D802" s="25"/>
      <c r="E802" s="25"/>
      <c r="F802" s="25"/>
      <c r="G802" s="25"/>
      <c r="H802" s="25"/>
      <c r="I802" s="39"/>
      <c r="J802" s="25"/>
      <c r="K802" s="25"/>
      <c r="L802" s="25"/>
      <c r="M802" s="25"/>
      <c r="N802" s="25"/>
      <c r="O802" s="25"/>
      <c r="P802" s="25"/>
      <c r="Q802" s="25"/>
      <c r="R802" s="25"/>
      <c r="S802" s="25"/>
      <c r="T802" s="25"/>
      <c r="U802" s="25"/>
      <c r="V802" s="25"/>
      <c r="W802" s="25"/>
      <c r="X802" s="25"/>
      <c r="Y802" s="25"/>
      <c r="Z802" s="25"/>
      <c r="AA802" s="25"/>
      <c r="AB802" s="25"/>
    </row>
    <row r="803" spans="1:28" ht="12.75" customHeight="1">
      <c r="A803" s="25"/>
      <c r="B803" s="25"/>
      <c r="C803" s="25"/>
      <c r="D803" s="25"/>
      <c r="E803" s="25"/>
      <c r="F803" s="25"/>
      <c r="G803" s="25"/>
      <c r="H803" s="25"/>
      <c r="I803" s="39"/>
      <c r="J803" s="25"/>
      <c r="K803" s="25"/>
      <c r="L803" s="25"/>
      <c r="M803" s="25"/>
      <c r="N803" s="25"/>
      <c r="O803" s="25"/>
      <c r="P803" s="25"/>
      <c r="Q803" s="25"/>
      <c r="R803" s="25"/>
      <c r="S803" s="25"/>
      <c r="T803" s="25"/>
      <c r="U803" s="25"/>
      <c r="V803" s="25"/>
      <c r="W803" s="25"/>
      <c r="X803" s="25"/>
      <c r="Y803" s="25"/>
      <c r="Z803" s="25"/>
      <c r="AA803" s="25"/>
      <c r="AB803" s="25"/>
    </row>
    <row r="804" spans="1:28" ht="12.75" customHeight="1">
      <c r="A804" s="25"/>
      <c r="B804" s="25"/>
      <c r="C804" s="25"/>
      <c r="D804" s="25"/>
      <c r="E804" s="25"/>
      <c r="F804" s="25"/>
      <c r="G804" s="25"/>
      <c r="H804" s="25"/>
      <c r="I804" s="39"/>
      <c r="J804" s="25"/>
      <c r="K804" s="25"/>
      <c r="L804" s="25"/>
      <c r="M804" s="25"/>
      <c r="N804" s="25"/>
      <c r="O804" s="25"/>
      <c r="P804" s="25"/>
      <c r="Q804" s="25"/>
      <c r="R804" s="25"/>
      <c r="S804" s="25"/>
      <c r="T804" s="25"/>
      <c r="U804" s="25"/>
      <c r="V804" s="25"/>
      <c r="W804" s="25"/>
      <c r="X804" s="25"/>
      <c r="Y804" s="25"/>
      <c r="Z804" s="25"/>
      <c r="AA804" s="25"/>
      <c r="AB804" s="25"/>
    </row>
    <row r="805" spans="1:28" ht="12.75" customHeight="1">
      <c r="A805" s="25"/>
      <c r="B805" s="25"/>
      <c r="C805" s="25"/>
      <c r="D805" s="25"/>
      <c r="E805" s="25"/>
      <c r="F805" s="25"/>
      <c r="G805" s="25"/>
      <c r="H805" s="25"/>
      <c r="I805" s="39"/>
      <c r="J805" s="25"/>
      <c r="K805" s="25"/>
      <c r="L805" s="25"/>
      <c r="M805" s="25"/>
      <c r="N805" s="25"/>
      <c r="O805" s="25"/>
      <c r="P805" s="25"/>
      <c r="Q805" s="25"/>
      <c r="R805" s="25"/>
      <c r="S805" s="25"/>
      <c r="T805" s="25"/>
      <c r="U805" s="25"/>
      <c r="V805" s="25"/>
      <c r="W805" s="25"/>
      <c r="X805" s="25"/>
      <c r="Y805" s="25"/>
      <c r="Z805" s="25"/>
      <c r="AA805" s="25"/>
      <c r="AB805" s="25"/>
    </row>
    <row r="806" spans="1:28" ht="12.75" customHeight="1">
      <c r="A806" s="25"/>
      <c r="B806" s="25"/>
      <c r="C806" s="25"/>
      <c r="D806" s="25"/>
      <c r="E806" s="25"/>
      <c r="F806" s="25"/>
      <c r="G806" s="25"/>
      <c r="H806" s="25"/>
      <c r="I806" s="39"/>
      <c r="J806" s="25"/>
      <c r="K806" s="25"/>
      <c r="L806" s="25"/>
      <c r="M806" s="25"/>
      <c r="N806" s="25"/>
      <c r="O806" s="25"/>
      <c r="P806" s="25"/>
      <c r="Q806" s="25"/>
      <c r="R806" s="25"/>
      <c r="S806" s="25"/>
      <c r="T806" s="25"/>
      <c r="U806" s="25"/>
      <c r="V806" s="25"/>
      <c r="W806" s="25"/>
      <c r="X806" s="25"/>
      <c r="Y806" s="25"/>
      <c r="Z806" s="25"/>
      <c r="AA806" s="25"/>
      <c r="AB806" s="25"/>
    </row>
    <row r="807" spans="1:28" ht="12.75" customHeight="1">
      <c r="A807" s="25"/>
      <c r="B807" s="25"/>
      <c r="C807" s="25"/>
      <c r="D807" s="25"/>
      <c r="E807" s="25"/>
      <c r="F807" s="25"/>
      <c r="G807" s="25"/>
      <c r="H807" s="25"/>
      <c r="I807" s="39"/>
      <c r="J807" s="25"/>
      <c r="K807" s="25"/>
      <c r="L807" s="25"/>
      <c r="M807" s="25"/>
      <c r="N807" s="25"/>
      <c r="O807" s="25"/>
      <c r="P807" s="25"/>
      <c r="Q807" s="25"/>
      <c r="R807" s="25"/>
      <c r="S807" s="25"/>
      <c r="T807" s="25"/>
      <c r="U807" s="25"/>
      <c r="V807" s="25"/>
      <c r="W807" s="25"/>
      <c r="X807" s="25"/>
      <c r="Y807" s="25"/>
      <c r="Z807" s="25"/>
      <c r="AA807" s="25"/>
      <c r="AB807" s="25"/>
    </row>
    <row r="808" spans="1:28" ht="12.75" customHeight="1">
      <c r="A808" s="25"/>
      <c r="B808" s="25"/>
      <c r="C808" s="25"/>
      <c r="D808" s="25"/>
      <c r="E808" s="25"/>
      <c r="F808" s="25"/>
      <c r="G808" s="25"/>
      <c r="H808" s="25"/>
      <c r="I808" s="39"/>
      <c r="J808" s="25"/>
      <c r="K808" s="25"/>
      <c r="L808" s="25"/>
      <c r="M808" s="25"/>
      <c r="N808" s="25"/>
      <c r="O808" s="25"/>
      <c r="P808" s="25"/>
      <c r="Q808" s="25"/>
      <c r="R808" s="25"/>
      <c r="S808" s="25"/>
      <c r="T808" s="25"/>
      <c r="U808" s="25"/>
      <c r="V808" s="25"/>
      <c r="W808" s="25"/>
      <c r="X808" s="25"/>
      <c r="Y808" s="25"/>
      <c r="Z808" s="25"/>
      <c r="AA808" s="25"/>
      <c r="AB808" s="25"/>
    </row>
    <row r="809" spans="1:28" ht="12.75" customHeight="1">
      <c r="A809" s="25"/>
      <c r="B809" s="25"/>
      <c r="C809" s="25"/>
      <c r="D809" s="25"/>
      <c r="E809" s="25"/>
      <c r="F809" s="25"/>
      <c r="G809" s="25"/>
      <c r="H809" s="25"/>
      <c r="I809" s="39"/>
      <c r="J809" s="25"/>
      <c r="K809" s="25"/>
      <c r="L809" s="25"/>
      <c r="M809" s="25"/>
      <c r="N809" s="25"/>
      <c r="O809" s="25"/>
      <c r="P809" s="25"/>
      <c r="Q809" s="25"/>
      <c r="R809" s="25"/>
      <c r="S809" s="25"/>
      <c r="T809" s="25"/>
      <c r="U809" s="25"/>
      <c r="V809" s="25"/>
      <c r="W809" s="25"/>
      <c r="X809" s="25"/>
      <c r="Y809" s="25"/>
      <c r="Z809" s="25"/>
      <c r="AA809" s="25"/>
      <c r="AB809" s="25"/>
    </row>
    <row r="810" spans="1:28" ht="12.75" customHeight="1">
      <c r="A810" s="25"/>
      <c r="B810" s="25"/>
      <c r="C810" s="25"/>
      <c r="D810" s="25"/>
      <c r="E810" s="25"/>
      <c r="F810" s="25"/>
      <c r="G810" s="25"/>
      <c r="H810" s="25"/>
      <c r="I810" s="39"/>
      <c r="J810" s="25"/>
      <c r="K810" s="25"/>
      <c r="L810" s="25"/>
      <c r="M810" s="25"/>
      <c r="N810" s="25"/>
      <c r="O810" s="25"/>
      <c r="P810" s="25"/>
      <c r="Q810" s="25"/>
      <c r="R810" s="25"/>
      <c r="S810" s="25"/>
      <c r="T810" s="25"/>
      <c r="U810" s="25"/>
      <c r="V810" s="25"/>
      <c r="W810" s="25"/>
      <c r="X810" s="25"/>
      <c r="Y810" s="25"/>
      <c r="Z810" s="25"/>
      <c r="AA810" s="25"/>
      <c r="AB810" s="25"/>
    </row>
    <row r="811" spans="1:28" ht="12.75" customHeight="1">
      <c r="A811" s="25"/>
      <c r="B811" s="25"/>
      <c r="C811" s="25"/>
      <c r="D811" s="25"/>
      <c r="E811" s="25"/>
      <c r="F811" s="25"/>
      <c r="G811" s="25"/>
      <c r="H811" s="25"/>
      <c r="I811" s="39"/>
      <c r="J811" s="25"/>
      <c r="K811" s="25"/>
      <c r="L811" s="25"/>
      <c r="M811" s="25"/>
      <c r="N811" s="25"/>
      <c r="O811" s="25"/>
      <c r="P811" s="25"/>
      <c r="Q811" s="25"/>
      <c r="R811" s="25"/>
      <c r="S811" s="25"/>
      <c r="T811" s="25"/>
      <c r="U811" s="25"/>
      <c r="V811" s="25"/>
      <c r="W811" s="25"/>
      <c r="X811" s="25"/>
      <c r="Y811" s="25"/>
      <c r="Z811" s="25"/>
      <c r="AA811" s="25"/>
      <c r="AB811" s="25"/>
    </row>
    <row r="812" spans="1:28" ht="12.75" customHeight="1">
      <c r="A812" s="25"/>
      <c r="B812" s="25"/>
      <c r="C812" s="25"/>
      <c r="D812" s="25"/>
      <c r="E812" s="25"/>
      <c r="F812" s="25"/>
      <c r="G812" s="25"/>
      <c r="H812" s="25"/>
      <c r="I812" s="39"/>
      <c r="J812" s="25"/>
      <c r="K812" s="25"/>
      <c r="L812" s="25"/>
      <c r="M812" s="25"/>
      <c r="N812" s="25"/>
      <c r="O812" s="25"/>
      <c r="P812" s="25"/>
      <c r="Q812" s="25"/>
      <c r="R812" s="25"/>
      <c r="S812" s="25"/>
      <c r="T812" s="25"/>
      <c r="U812" s="25"/>
      <c r="V812" s="25"/>
      <c r="W812" s="25"/>
      <c r="X812" s="25"/>
      <c r="Y812" s="25"/>
      <c r="Z812" s="25"/>
      <c r="AA812" s="25"/>
      <c r="AB812" s="25"/>
    </row>
    <row r="813" spans="1:28" ht="12.75" customHeight="1">
      <c r="A813" s="25"/>
      <c r="B813" s="25"/>
      <c r="C813" s="25"/>
      <c r="D813" s="25"/>
      <c r="E813" s="25"/>
      <c r="F813" s="25"/>
      <c r="G813" s="25"/>
      <c r="H813" s="25"/>
      <c r="I813" s="39"/>
      <c r="J813" s="25"/>
      <c r="K813" s="25"/>
      <c r="L813" s="25"/>
      <c r="M813" s="25"/>
      <c r="N813" s="25"/>
      <c r="O813" s="25"/>
      <c r="P813" s="25"/>
      <c r="Q813" s="25"/>
      <c r="R813" s="25"/>
      <c r="S813" s="25"/>
      <c r="T813" s="25"/>
      <c r="U813" s="25"/>
      <c r="V813" s="25"/>
      <c r="W813" s="25"/>
      <c r="X813" s="25"/>
      <c r="Y813" s="25"/>
      <c r="Z813" s="25"/>
      <c r="AA813" s="25"/>
      <c r="AB813" s="25"/>
    </row>
    <row r="814" spans="1:28" ht="12.75" customHeight="1">
      <c r="A814" s="25"/>
      <c r="B814" s="25"/>
      <c r="C814" s="25"/>
      <c r="D814" s="25"/>
      <c r="E814" s="25"/>
      <c r="F814" s="25"/>
      <c r="G814" s="25"/>
      <c r="H814" s="25"/>
      <c r="I814" s="39"/>
      <c r="J814" s="25"/>
      <c r="K814" s="25"/>
      <c r="L814" s="25"/>
      <c r="M814" s="25"/>
      <c r="N814" s="25"/>
      <c r="O814" s="25"/>
      <c r="P814" s="25"/>
      <c r="Q814" s="25"/>
      <c r="R814" s="25"/>
      <c r="S814" s="25"/>
      <c r="T814" s="25"/>
      <c r="U814" s="25"/>
      <c r="V814" s="25"/>
      <c r="W814" s="25"/>
      <c r="X814" s="25"/>
      <c r="Y814" s="25"/>
      <c r="Z814" s="25"/>
      <c r="AA814" s="25"/>
      <c r="AB814" s="25"/>
    </row>
    <row r="815" spans="1:28" ht="12.75" customHeight="1">
      <c r="A815" s="25"/>
      <c r="B815" s="25"/>
      <c r="C815" s="25"/>
      <c r="D815" s="25"/>
      <c r="E815" s="25"/>
      <c r="F815" s="25"/>
      <c r="G815" s="25"/>
      <c r="H815" s="25"/>
      <c r="I815" s="39"/>
      <c r="J815" s="25"/>
      <c r="K815" s="25"/>
      <c r="L815" s="25"/>
      <c r="M815" s="25"/>
      <c r="N815" s="25"/>
      <c r="O815" s="25"/>
      <c r="P815" s="25"/>
      <c r="Q815" s="25"/>
      <c r="R815" s="25"/>
      <c r="S815" s="25"/>
      <c r="T815" s="25"/>
      <c r="U815" s="25"/>
      <c r="V815" s="25"/>
      <c r="W815" s="25"/>
      <c r="X815" s="25"/>
      <c r="Y815" s="25"/>
      <c r="Z815" s="25"/>
      <c r="AA815" s="25"/>
      <c r="AB815" s="25"/>
    </row>
    <row r="816" spans="1:28" ht="12.75" customHeight="1">
      <c r="A816" s="25"/>
      <c r="B816" s="25"/>
      <c r="C816" s="25"/>
      <c r="D816" s="25"/>
      <c r="E816" s="25"/>
      <c r="F816" s="25"/>
      <c r="G816" s="25"/>
      <c r="H816" s="25"/>
      <c r="I816" s="39"/>
      <c r="J816" s="25"/>
      <c r="K816" s="25"/>
      <c r="L816" s="25"/>
      <c r="M816" s="25"/>
      <c r="N816" s="25"/>
      <c r="O816" s="25"/>
      <c r="P816" s="25"/>
      <c r="Q816" s="25"/>
      <c r="R816" s="25"/>
      <c r="S816" s="25"/>
      <c r="T816" s="25"/>
      <c r="U816" s="25"/>
      <c r="V816" s="25"/>
      <c r="W816" s="25"/>
      <c r="X816" s="25"/>
      <c r="Y816" s="25"/>
      <c r="Z816" s="25"/>
      <c r="AA816" s="25"/>
      <c r="AB816" s="25"/>
    </row>
    <row r="817" spans="1:28" ht="12.75" customHeight="1">
      <c r="A817" s="25"/>
      <c r="B817" s="25"/>
      <c r="C817" s="25"/>
      <c r="D817" s="25"/>
      <c r="E817" s="25"/>
      <c r="F817" s="25"/>
      <c r="G817" s="25"/>
      <c r="H817" s="25"/>
      <c r="I817" s="39"/>
      <c r="J817" s="25"/>
      <c r="K817" s="25"/>
      <c r="L817" s="25"/>
      <c r="M817" s="25"/>
      <c r="N817" s="25"/>
      <c r="O817" s="25"/>
      <c r="P817" s="25"/>
      <c r="Q817" s="25"/>
      <c r="R817" s="25"/>
      <c r="S817" s="25"/>
      <c r="T817" s="25"/>
      <c r="U817" s="25"/>
      <c r="V817" s="25"/>
      <c r="W817" s="25"/>
      <c r="X817" s="25"/>
      <c r="Y817" s="25"/>
      <c r="Z817" s="25"/>
      <c r="AA817" s="25"/>
      <c r="AB817" s="25"/>
    </row>
    <row r="818" spans="1:28" ht="12.75" customHeight="1">
      <c r="A818" s="25"/>
      <c r="B818" s="25"/>
      <c r="C818" s="25"/>
      <c r="D818" s="25"/>
      <c r="E818" s="25"/>
      <c r="F818" s="25"/>
      <c r="G818" s="25"/>
      <c r="H818" s="25"/>
      <c r="I818" s="39"/>
      <c r="J818" s="25"/>
      <c r="K818" s="25"/>
      <c r="L818" s="25"/>
      <c r="M818" s="25"/>
      <c r="N818" s="25"/>
      <c r="O818" s="25"/>
      <c r="P818" s="25"/>
      <c r="Q818" s="25"/>
      <c r="R818" s="25"/>
      <c r="S818" s="25"/>
      <c r="T818" s="25"/>
      <c r="U818" s="25"/>
      <c r="V818" s="25"/>
      <c r="W818" s="25"/>
      <c r="X818" s="25"/>
      <c r="Y818" s="25"/>
      <c r="Z818" s="25"/>
      <c r="AA818" s="25"/>
      <c r="AB818" s="25"/>
    </row>
    <row r="819" spans="1:28" ht="12.75" customHeight="1">
      <c r="A819" s="25"/>
      <c r="B819" s="25"/>
      <c r="C819" s="25"/>
      <c r="D819" s="25"/>
      <c r="E819" s="25"/>
      <c r="F819" s="25"/>
      <c r="G819" s="25"/>
      <c r="H819" s="25"/>
      <c r="I819" s="39"/>
      <c r="J819" s="25"/>
      <c r="K819" s="25"/>
      <c r="L819" s="25"/>
      <c r="M819" s="25"/>
      <c r="N819" s="25"/>
      <c r="O819" s="25"/>
      <c r="P819" s="25"/>
      <c r="Q819" s="25"/>
      <c r="R819" s="25"/>
      <c r="S819" s="25"/>
      <c r="T819" s="25"/>
      <c r="U819" s="25"/>
      <c r="V819" s="25"/>
      <c r="W819" s="25"/>
      <c r="X819" s="25"/>
      <c r="Y819" s="25"/>
      <c r="Z819" s="25"/>
      <c r="AA819" s="25"/>
      <c r="AB819" s="25"/>
    </row>
    <row r="820" spans="1:28" ht="12.75" customHeight="1">
      <c r="A820" s="25"/>
      <c r="B820" s="25"/>
      <c r="C820" s="25"/>
      <c r="D820" s="25"/>
      <c r="E820" s="25"/>
      <c r="F820" s="25"/>
      <c r="G820" s="25"/>
      <c r="H820" s="25"/>
      <c r="I820" s="39"/>
      <c r="J820" s="25"/>
      <c r="K820" s="25"/>
      <c r="L820" s="25"/>
      <c r="M820" s="25"/>
      <c r="N820" s="25"/>
      <c r="O820" s="25"/>
      <c r="P820" s="25"/>
      <c r="Q820" s="25"/>
      <c r="R820" s="25"/>
      <c r="S820" s="25"/>
      <c r="T820" s="25"/>
      <c r="U820" s="25"/>
      <c r="V820" s="25"/>
      <c r="W820" s="25"/>
      <c r="X820" s="25"/>
      <c r="Y820" s="25"/>
      <c r="Z820" s="25"/>
      <c r="AA820" s="25"/>
      <c r="AB820" s="25"/>
    </row>
    <row r="821" spans="1:28" ht="12.75" customHeight="1">
      <c r="A821" s="25"/>
      <c r="B821" s="25"/>
      <c r="C821" s="25"/>
      <c r="D821" s="25"/>
      <c r="E821" s="25"/>
      <c r="F821" s="25"/>
      <c r="G821" s="25"/>
      <c r="H821" s="25"/>
      <c r="I821" s="39"/>
      <c r="J821" s="25"/>
      <c r="K821" s="25"/>
      <c r="L821" s="25"/>
      <c r="M821" s="25"/>
      <c r="N821" s="25"/>
      <c r="O821" s="25"/>
      <c r="P821" s="25"/>
      <c r="Q821" s="25"/>
      <c r="R821" s="25"/>
      <c r="S821" s="25"/>
      <c r="T821" s="25"/>
      <c r="U821" s="25"/>
      <c r="V821" s="25"/>
      <c r="W821" s="25"/>
      <c r="X821" s="25"/>
      <c r="Y821" s="25"/>
      <c r="Z821" s="25"/>
      <c r="AA821" s="25"/>
      <c r="AB821" s="25"/>
    </row>
    <row r="822" spans="1:28" ht="12.75" customHeight="1">
      <c r="A822" s="25"/>
      <c r="B822" s="25"/>
      <c r="C822" s="25"/>
      <c r="D822" s="25"/>
      <c r="E822" s="25"/>
      <c r="F822" s="25"/>
      <c r="G822" s="25"/>
      <c r="H822" s="25"/>
      <c r="I822" s="39"/>
      <c r="J822" s="25"/>
      <c r="K822" s="25"/>
      <c r="L822" s="25"/>
      <c r="M822" s="25"/>
      <c r="N822" s="25"/>
      <c r="O822" s="25"/>
      <c r="P822" s="25"/>
      <c r="Q822" s="25"/>
      <c r="R822" s="25"/>
      <c r="S822" s="25"/>
      <c r="T822" s="25"/>
      <c r="U822" s="25"/>
      <c r="V822" s="25"/>
      <c r="W822" s="25"/>
      <c r="X822" s="25"/>
      <c r="Y822" s="25"/>
      <c r="Z822" s="25"/>
      <c r="AA822" s="25"/>
      <c r="AB822" s="25"/>
    </row>
    <row r="823" spans="1:28" ht="12.75" customHeight="1">
      <c r="A823" s="25"/>
      <c r="B823" s="25"/>
      <c r="C823" s="25"/>
      <c r="D823" s="25"/>
      <c r="E823" s="25"/>
      <c r="F823" s="25"/>
      <c r="G823" s="25"/>
      <c r="H823" s="25"/>
      <c r="I823" s="39"/>
      <c r="J823" s="25"/>
      <c r="K823" s="25"/>
      <c r="L823" s="25"/>
      <c r="M823" s="25"/>
      <c r="N823" s="25"/>
      <c r="O823" s="25"/>
      <c r="P823" s="25"/>
      <c r="Q823" s="25"/>
      <c r="R823" s="25"/>
      <c r="S823" s="25"/>
      <c r="T823" s="25"/>
      <c r="U823" s="25"/>
      <c r="V823" s="25"/>
      <c r="W823" s="25"/>
      <c r="X823" s="25"/>
      <c r="Y823" s="25"/>
      <c r="Z823" s="25"/>
      <c r="AA823" s="25"/>
      <c r="AB823" s="25"/>
    </row>
    <row r="824" spans="1:28" ht="12.75" customHeight="1">
      <c r="A824" s="25"/>
      <c r="B824" s="25"/>
      <c r="C824" s="25"/>
      <c r="D824" s="25"/>
      <c r="E824" s="25"/>
      <c r="F824" s="25"/>
      <c r="G824" s="25"/>
      <c r="H824" s="25"/>
      <c r="I824" s="39"/>
      <c r="J824" s="25"/>
      <c r="K824" s="25"/>
      <c r="L824" s="25"/>
      <c r="M824" s="25"/>
      <c r="N824" s="25"/>
      <c r="O824" s="25"/>
      <c r="P824" s="25"/>
      <c r="Q824" s="25"/>
      <c r="R824" s="25"/>
      <c r="S824" s="25"/>
      <c r="T824" s="25"/>
      <c r="U824" s="25"/>
      <c r="V824" s="25"/>
      <c r="W824" s="25"/>
      <c r="X824" s="25"/>
      <c r="Y824" s="25"/>
      <c r="Z824" s="25"/>
      <c r="AA824" s="25"/>
      <c r="AB824" s="25"/>
    </row>
    <row r="825" spans="1:28" ht="12.75" customHeight="1">
      <c r="A825" s="25"/>
      <c r="B825" s="25"/>
      <c r="C825" s="25"/>
      <c r="D825" s="25"/>
      <c r="E825" s="25"/>
      <c r="F825" s="25"/>
      <c r="G825" s="25"/>
      <c r="H825" s="25"/>
      <c r="I825" s="39"/>
      <c r="J825" s="25"/>
      <c r="K825" s="25"/>
      <c r="L825" s="25"/>
      <c r="M825" s="25"/>
      <c r="N825" s="25"/>
      <c r="O825" s="25"/>
      <c r="P825" s="25"/>
      <c r="Q825" s="25"/>
      <c r="R825" s="25"/>
      <c r="S825" s="25"/>
      <c r="T825" s="25"/>
      <c r="U825" s="25"/>
      <c r="V825" s="25"/>
      <c r="W825" s="25"/>
      <c r="X825" s="25"/>
      <c r="Y825" s="25"/>
      <c r="Z825" s="25"/>
      <c r="AA825" s="25"/>
      <c r="AB825" s="25"/>
    </row>
    <row r="826" spans="1:28" ht="12.75" customHeight="1">
      <c r="A826" s="25"/>
      <c r="B826" s="25"/>
      <c r="C826" s="25"/>
      <c r="D826" s="25"/>
      <c r="E826" s="25"/>
      <c r="F826" s="25"/>
      <c r="G826" s="25"/>
      <c r="H826" s="25"/>
      <c r="I826" s="39"/>
      <c r="J826" s="25"/>
      <c r="K826" s="25"/>
      <c r="L826" s="25"/>
      <c r="M826" s="25"/>
      <c r="N826" s="25"/>
      <c r="O826" s="25"/>
      <c r="P826" s="25"/>
      <c r="Q826" s="25"/>
      <c r="R826" s="25"/>
      <c r="S826" s="25"/>
      <c r="T826" s="25"/>
      <c r="U826" s="25"/>
      <c r="V826" s="25"/>
      <c r="W826" s="25"/>
      <c r="X826" s="25"/>
      <c r="Y826" s="25"/>
      <c r="Z826" s="25"/>
      <c r="AA826" s="25"/>
      <c r="AB826" s="25"/>
    </row>
    <row r="827" spans="1:28" ht="12.75" customHeight="1">
      <c r="A827" s="25"/>
      <c r="B827" s="25"/>
      <c r="C827" s="25"/>
      <c r="D827" s="25"/>
      <c r="E827" s="25"/>
      <c r="F827" s="25"/>
      <c r="G827" s="25"/>
      <c r="H827" s="25"/>
      <c r="I827" s="39"/>
      <c r="J827" s="25"/>
      <c r="K827" s="25"/>
      <c r="L827" s="25"/>
      <c r="M827" s="25"/>
      <c r="N827" s="25"/>
      <c r="O827" s="25"/>
      <c r="P827" s="25"/>
      <c r="Q827" s="25"/>
      <c r="R827" s="25"/>
      <c r="S827" s="25"/>
      <c r="T827" s="25"/>
      <c r="U827" s="25"/>
      <c r="V827" s="25"/>
      <c r="W827" s="25"/>
      <c r="X827" s="25"/>
      <c r="Y827" s="25"/>
      <c r="Z827" s="25"/>
      <c r="AA827" s="25"/>
      <c r="AB827" s="25"/>
    </row>
    <row r="828" spans="1:28" ht="12.75" customHeight="1">
      <c r="A828" s="25"/>
      <c r="B828" s="25"/>
      <c r="C828" s="25"/>
      <c r="D828" s="25"/>
      <c r="E828" s="25"/>
      <c r="F828" s="25"/>
      <c r="G828" s="25"/>
      <c r="H828" s="25"/>
      <c r="I828" s="39"/>
      <c r="J828" s="25"/>
      <c r="K828" s="25"/>
      <c r="L828" s="25"/>
      <c r="M828" s="25"/>
      <c r="N828" s="25"/>
      <c r="O828" s="25"/>
      <c r="P828" s="25"/>
      <c r="Q828" s="25"/>
      <c r="R828" s="25"/>
      <c r="S828" s="25"/>
      <c r="T828" s="25"/>
      <c r="U828" s="25"/>
      <c r="V828" s="25"/>
      <c r="W828" s="25"/>
      <c r="X828" s="25"/>
      <c r="Y828" s="25"/>
      <c r="Z828" s="25"/>
      <c r="AA828" s="25"/>
      <c r="AB828" s="25"/>
    </row>
    <row r="829" spans="1:28" ht="12.75" customHeight="1">
      <c r="A829" s="25"/>
      <c r="B829" s="25"/>
      <c r="C829" s="25"/>
      <c r="D829" s="25"/>
      <c r="E829" s="25"/>
      <c r="F829" s="25"/>
      <c r="G829" s="25"/>
      <c r="H829" s="25"/>
      <c r="I829" s="39"/>
      <c r="J829" s="25"/>
      <c r="K829" s="25"/>
      <c r="L829" s="25"/>
      <c r="M829" s="25"/>
      <c r="N829" s="25"/>
      <c r="O829" s="25"/>
      <c r="P829" s="25"/>
      <c r="Q829" s="25"/>
      <c r="R829" s="25"/>
      <c r="S829" s="25"/>
      <c r="T829" s="25"/>
      <c r="U829" s="25"/>
      <c r="V829" s="25"/>
      <c r="W829" s="25"/>
      <c r="X829" s="25"/>
      <c r="Y829" s="25"/>
      <c r="Z829" s="25"/>
      <c r="AA829" s="25"/>
      <c r="AB829" s="25"/>
    </row>
    <row r="830" spans="1:28" ht="12.75" customHeight="1">
      <c r="A830" s="25"/>
      <c r="B830" s="25"/>
      <c r="C830" s="25"/>
      <c r="D830" s="25"/>
      <c r="E830" s="25"/>
      <c r="F830" s="25"/>
      <c r="G830" s="25"/>
      <c r="H830" s="25"/>
      <c r="I830" s="39"/>
      <c r="J830" s="25"/>
      <c r="K830" s="25"/>
      <c r="L830" s="25"/>
      <c r="M830" s="25"/>
      <c r="N830" s="25"/>
      <c r="O830" s="25"/>
      <c r="P830" s="25"/>
      <c r="Q830" s="25"/>
      <c r="R830" s="25"/>
      <c r="S830" s="25"/>
      <c r="T830" s="25"/>
      <c r="U830" s="25"/>
      <c r="V830" s="25"/>
      <c r="W830" s="25"/>
      <c r="X830" s="25"/>
      <c r="Y830" s="25"/>
      <c r="Z830" s="25"/>
      <c r="AA830" s="25"/>
      <c r="AB830" s="25"/>
    </row>
    <row r="831" spans="1:28" ht="12.75" customHeight="1">
      <c r="A831" s="25"/>
      <c r="B831" s="25"/>
      <c r="C831" s="25"/>
      <c r="D831" s="25"/>
      <c r="E831" s="25"/>
      <c r="F831" s="25"/>
      <c r="G831" s="25"/>
      <c r="H831" s="25"/>
      <c r="I831" s="39"/>
      <c r="J831" s="25"/>
      <c r="K831" s="25"/>
      <c r="L831" s="25"/>
      <c r="M831" s="25"/>
      <c r="N831" s="25"/>
      <c r="O831" s="25"/>
      <c r="P831" s="25"/>
      <c r="Q831" s="25"/>
      <c r="R831" s="25"/>
      <c r="S831" s="25"/>
      <c r="T831" s="25"/>
      <c r="U831" s="25"/>
      <c r="V831" s="25"/>
      <c r="W831" s="25"/>
      <c r="X831" s="25"/>
      <c r="Y831" s="25"/>
      <c r="Z831" s="25"/>
      <c r="AA831" s="25"/>
      <c r="AB831" s="25"/>
    </row>
    <row r="832" spans="1:28" ht="12.75" customHeight="1">
      <c r="A832" s="25"/>
      <c r="B832" s="25"/>
      <c r="C832" s="25"/>
      <c r="D832" s="25"/>
      <c r="E832" s="25"/>
      <c r="F832" s="25"/>
      <c r="G832" s="25"/>
      <c r="H832" s="25"/>
      <c r="I832" s="39"/>
      <c r="J832" s="25"/>
      <c r="K832" s="25"/>
      <c r="L832" s="25"/>
      <c r="M832" s="25"/>
      <c r="N832" s="25"/>
      <c r="O832" s="25"/>
      <c r="P832" s="25"/>
      <c r="Q832" s="25"/>
      <c r="R832" s="25"/>
      <c r="S832" s="25"/>
      <c r="T832" s="25"/>
      <c r="U832" s="25"/>
      <c r="V832" s="25"/>
      <c r="W832" s="25"/>
      <c r="X832" s="25"/>
      <c r="Y832" s="25"/>
      <c r="Z832" s="25"/>
      <c r="AA832" s="25"/>
      <c r="AB832" s="25"/>
    </row>
    <row r="833" spans="1:28" ht="12.75" customHeight="1">
      <c r="A833" s="25"/>
      <c r="B833" s="25"/>
      <c r="C833" s="25"/>
      <c r="D833" s="25"/>
      <c r="E833" s="25"/>
      <c r="F833" s="25"/>
      <c r="G833" s="25"/>
      <c r="H833" s="25"/>
      <c r="I833" s="39"/>
      <c r="J833" s="25"/>
      <c r="K833" s="25"/>
      <c r="L833" s="25"/>
      <c r="M833" s="25"/>
      <c r="N833" s="25"/>
      <c r="O833" s="25"/>
      <c r="P833" s="25"/>
      <c r="Q833" s="25"/>
      <c r="R833" s="25"/>
      <c r="S833" s="25"/>
      <c r="T833" s="25"/>
      <c r="U833" s="25"/>
      <c r="V833" s="25"/>
      <c r="W833" s="25"/>
      <c r="X833" s="25"/>
      <c r="Y833" s="25"/>
      <c r="Z833" s="25"/>
      <c r="AA833" s="25"/>
      <c r="AB833" s="25"/>
    </row>
    <row r="834" spans="1:28" ht="12.75" customHeight="1">
      <c r="A834" s="25"/>
      <c r="B834" s="25"/>
      <c r="C834" s="25"/>
      <c r="D834" s="25"/>
      <c r="E834" s="25"/>
      <c r="F834" s="25"/>
      <c r="G834" s="25"/>
      <c r="H834" s="25"/>
      <c r="I834" s="39"/>
      <c r="J834" s="25"/>
      <c r="K834" s="25"/>
      <c r="L834" s="25"/>
      <c r="M834" s="25"/>
      <c r="N834" s="25"/>
      <c r="O834" s="25"/>
      <c r="P834" s="25"/>
      <c r="Q834" s="25"/>
      <c r="R834" s="25"/>
      <c r="S834" s="25"/>
      <c r="T834" s="25"/>
      <c r="U834" s="25"/>
      <c r="V834" s="25"/>
      <c r="W834" s="25"/>
      <c r="X834" s="25"/>
      <c r="Y834" s="25"/>
      <c r="Z834" s="25"/>
      <c r="AA834" s="25"/>
      <c r="AB834" s="25"/>
    </row>
    <row r="835" spans="1:28" ht="12.75" customHeight="1">
      <c r="A835" s="25"/>
      <c r="B835" s="25"/>
      <c r="C835" s="25"/>
      <c r="D835" s="25"/>
      <c r="E835" s="25"/>
      <c r="F835" s="25"/>
      <c r="G835" s="25"/>
      <c r="H835" s="25"/>
      <c r="I835" s="39"/>
      <c r="J835" s="25"/>
      <c r="K835" s="25"/>
      <c r="L835" s="25"/>
      <c r="M835" s="25"/>
      <c r="N835" s="25"/>
      <c r="O835" s="25"/>
      <c r="P835" s="25"/>
      <c r="Q835" s="25"/>
      <c r="R835" s="25"/>
      <c r="S835" s="25"/>
      <c r="T835" s="25"/>
      <c r="U835" s="25"/>
      <c r="V835" s="25"/>
      <c r="W835" s="25"/>
      <c r="X835" s="25"/>
      <c r="Y835" s="25"/>
      <c r="Z835" s="25"/>
      <c r="AA835" s="25"/>
      <c r="AB835" s="25"/>
    </row>
    <row r="836" spans="1:28" ht="12.75" customHeight="1">
      <c r="A836" s="25"/>
      <c r="B836" s="25"/>
      <c r="C836" s="25"/>
      <c r="D836" s="25"/>
      <c r="E836" s="25"/>
      <c r="F836" s="25"/>
      <c r="G836" s="25"/>
      <c r="H836" s="25"/>
      <c r="I836" s="39"/>
      <c r="J836" s="25"/>
      <c r="K836" s="25"/>
      <c r="L836" s="25"/>
      <c r="M836" s="25"/>
      <c r="N836" s="25"/>
      <c r="O836" s="25"/>
      <c r="P836" s="25"/>
      <c r="Q836" s="25"/>
      <c r="R836" s="25"/>
      <c r="S836" s="25"/>
      <c r="T836" s="25"/>
      <c r="U836" s="25"/>
      <c r="V836" s="25"/>
      <c r="W836" s="25"/>
      <c r="X836" s="25"/>
      <c r="Y836" s="25"/>
      <c r="Z836" s="25"/>
      <c r="AA836" s="25"/>
      <c r="AB836" s="25"/>
    </row>
    <row r="837" spans="1:28" ht="12.75" customHeight="1">
      <c r="A837" s="25"/>
      <c r="B837" s="25"/>
      <c r="C837" s="25"/>
      <c r="D837" s="25"/>
      <c r="E837" s="25"/>
      <c r="F837" s="25"/>
      <c r="G837" s="25"/>
      <c r="H837" s="25"/>
      <c r="I837" s="39"/>
      <c r="J837" s="25"/>
      <c r="K837" s="25"/>
      <c r="L837" s="25"/>
      <c r="M837" s="25"/>
      <c r="N837" s="25"/>
      <c r="O837" s="25"/>
      <c r="P837" s="25"/>
      <c r="Q837" s="25"/>
      <c r="R837" s="25"/>
      <c r="S837" s="25"/>
      <c r="T837" s="25"/>
      <c r="U837" s="25"/>
      <c r="V837" s="25"/>
      <c r="W837" s="25"/>
      <c r="X837" s="25"/>
      <c r="Y837" s="25"/>
      <c r="Z837" s="25"/>
      <c r="AA837" s="25"/>
      <c r="AB837" s="25"/>
    </row>
    <row r="838" spans="1:28" ht="12.75" customHeight="1">
      <c r="A838" s="25"/>
      <c r="B838" s="25"/>
      <c r="C838" s="25"/>
      <c r="D838" s="25"/>
      <c r="E838" s="25"/>
      <c r="F838" s="25"/>
      <c r="G838" s="25"/>
      <c r="H838" s="25"/>
      <c r="I838" s="39"/>
      <c r="J838" s="25"/>
      <c r="K838" s="25"/>
      <c r="L838" s="25"/>
      <c r="M838" s="25"/>
      <c r="N838" s="25"/>
      <c r="O838" s="25"/>
      <c r="P838" s="25"/>
      <c r="Q838" s="25"/>
      <c r="R838" s="25"/>
      <c r="S838" s="25"/>
      <c r="T838" s="25"/>
      <c r="U838" s="25"/>
      <c r="V838" s="25"/>
      <c r="W838" s="25"/>
      <c r="X838" s="25"/>
      <c r="Y838" s="25"/>
      <c r="Z838" s="25"/>
      <c r="AA838" s="25"/>
      <c r="AB838" s="25"/>
    </row>
    <row r="839" spans="1:28" ht="12.75" customHeight="1">
      <c r="A839" s="25"/>
      <c r="B839" s="25"/>
      <c r="C839" s="25"/>
      <c r="D839" s="25"/>
      <c r="E839" s="25"/>
      <c r="F839" s="25"/>
      <c r="G839" s="25"/>
      <c r="H839" s="25"/>
      <c r="I839" s="39"/>
      <c r="J839" s="25"/>
      <c r="K839" s="25"/>
      <c r="L839" s="25"/>
      <c r="M839" s="25"/>
      <c r="N839" s="25"/>
      <c r="O839" s="25"/>
      <c r="P839" s="25"/>
      <c r="Q839" s="25"/>
      <c r="R839" s="25"/>
      <c r="S839" s="25"/>
      <c r="T839" s="25"/>
      <c r="U839" s="25"/>
      <c r="V839" s="25"/>
      <c r="W839" s="25"/>
      <c r="X839" s="25"/>
      <c r="Y839" s="25"/>
      <c r="Z839" s="25"/>
      <c r="AA839" s="25"/>
      <c r="AB839" s="25"/>
    </row>
    <row r="840" spans="1:28" ht="12.75" customHeight="1">
      <c r="A840" s="25"/>
      <c r="B840" s="25"/>
      <c r="C840" s="25"/>
      <c r="D840" s="25"/>
      <c r="E840" s="25"/>
      <c r="F840" s="25"/>
      <c r="G840" s="25"/>
      <c r="H840" s="25"/>
      <c r="I840" s="39"/>
      <c r="J840" s="25"/>
      <c r="K840" s="25"/>
      <c r="L840" s="25"/>
      <c r="M840" s="25"/>
      <c r="N840" s="25"/>
      <c r="O840" s="25"/>
      <c r="P840" s="25"/>
      <c r="Q840" s="25"/>
      <c r="R840" s="25"/>
      <c r="S840" s="25"/>
      <c r="T840" s="25"/>
      <c r="U840" s="25"/>
      <c r="V840" s="25"/>
      <c r="W840" s="25"/>
      <c r="X840" s="25"/>
      <c r="Y840" s="25"/>
      <c r="Z840" s="25"/>
      <c r="AA840" s="25"/>
      <c r="AB840" s="25"/>
    </row>
    <row r="841" spans="1:28" ht="12.75" customHeight="1">
      <c r="A841" s="25"/>
      <c r="B841" s="25"/>
      <c r="C841" s="25"/>
      <c r="D841" s="25"/>
      <c r="E841" s="25"/>
      <c r="F841" s="25"/>
      <c r="G841" s="25"/>
      <c r="H841" s="25"/>
      <c r="I841" s="39"/>
      <c r="J841" s="25"/>
      <c r="K841" s="25"/>
      <c r="L841" s="25"/>
      <c r="M841" s="25"/>
      <c r="N841" s="25"/>
      <c r="O841" s="25"/>
      <c r="P841" s="25"/>
      <c r="Q841" s="25"/>
      <c r="R841" s="25"/>
      <c r="S841" s="25"/>
      <c r="T841" s="25"/>
      <c r="U841" s="25"/>
      <c r="V841" s="25"/>
      <c r="W841" s="25"/>
      <c r="X841" s="25"/>
      <c r="Y841" s="25"/>
      <c r="Z841" s="25"/>
      <c r="AA841" s="25"/>
      <c r="AB841" s="25"/>
    </row>
    <row r="842" spans="1:28" ht="12.75" customHeight="1">
      <c r="A842" s="25"/>
      <c r="B842" s="25"/>
      <c r="C842" s="25"/>
      <c r="D842" s="25"/>
      <c r="E842" s="25"/>
      <c r="F842" s="25"/>
      <c r="G842" s="25"/>
      <c r="H842" s="25"/>
      <c r="I842" s="39"/>
      <c r="J842" s="25"/>
      <c r="K842" s="25"/>
      <c r="L842" s="25"/>
      <c r="M842" s="25"/>
      <c r="N842" s="25"/>
      <c r="O842" s="25"/>
      <c r="P842" s="25"/>
      <c r="Q842" s="25"/>
      <c r="R842" s="25"/>
      <c r="S842" s="25"/>
      <c r="T842" s="25"/>
      <c r="U842" s="25"/>
      <c r="V842" s="25"/>
      <c r="W842" s="25"/>
      <c r="X842" s="25"/>
      <c r="Y842" s="25"/>
      <c r="Z842" s="25"/>
      <c r="AA842" s="25"/>
      <c r="AB842" s="25"/>
    </row>
    <row r="843" spans="1:28" ht="12.75" customHeight="1">
      <c r="A843" s="25"/>
      <c r="B843" s="25"/>
      <c r="C843" s="25"/>
      <c r="D843" s="25"/>
      <c r="E843" s="25"/>
      <c r="F843" s="25"/>
      <c r="G843" s="25"/>
      <c r="H843" s="25"/>
      <c r="I843" s="39"/>
      <c r="J843" s="25"/>
      <c r="K843" s="25"/>
      <c r="L843" s="25"/>
      <c r="M843" s="25"/>
      <c r="N843" s="25"/>
      <c r="O843" s="25"/>
      <c r="P843" s="25"/>
      <c r="Q843" s="25"/>
      <c r="R843" s="25"/>
      <c r="S843" s="25"/>
      <c r="T843" s="25"/>
      <c r="U843" s="25"/>
      <c r="V843" s="25"/>
      <c r="W843" s="25"/>
      <c r="X843" s="25"/>
      <c r="Y843" s="25"/>
      <c r="Z843" s="25"/>
      <c r="AA843" s="25"/>
      <c r="AB843" s="25"/>
    </row>
    <row r="844" spans="1:28" ht="12.75" customHeight="1">
      <c r="A844" s="25"/>
      <c r="B844" s="25"/>
      <c r="C844" s="25"/>
      <c r="D844" s="25"/>
      <c r="E844" s="25"/>
      <c r="F844" s="25"/>
      <c r="G844" s="25"/>
      <c r="H844" s="25"/>
      <c r="I844" s="39"/>
      <c r="J844" s="25"/>
      <c r="K844" s="25"/>
      <c r="L844" s="25"/>
      <c r="M844" s="25"/>
      <c r="N844" s="25"/>
      <c r="O844" s="25"/>
      <c r="P844" s="25"/>
      <c r="Q844" s="25"/>
      <c r="R844" s="25"/>
      <c r="S844" s="25"/>
      <c r="T844" s="25"/>
      <c r="U844" s="25"/>
      <c r="V844" s="25"/>
      <c r="W844" s="25"/>
      <c r="X844" s="25"/>
      <c r="Y844" s="25"/>
      <c r="Z844" s="25"/>
      <c r="AA844" s="25"/>
      <c r="AB844" s="25"/>
    </row>
    <row r="845" spans="1:28" ht="12.75" customHeight="1">
      <c r="A845" s="25"/>
      <c r="B845" s="25"/>
      <c r="C845" s="25"/>
      <c r="D845" s="25"/>
      <c r="E845" s="25"/>
      <c r="F845" s="25"/>
      <c r="G845" s="25"/>
      <c r="H845" s="25"/>
      <c r="I845" s="39"/>
      <c r="J845" s="25"/>
      <c r="K845" s="25"/>
      <c r="L845" s="25"/>
      <c r="M845" s="25"/>
      <c r="N845" s="25"/>
      <c r="O845" s="25"/>
      <c r="P845" s="25"/>
      <c r="Q845" s="25"/>
      <c r="R845" s="25"/>
      <c r="S845" s="25"/>
      <c r="T845" s="25"/>
      <c r="U845" s="25"/>
      <c r="V845" s="25"/>
      <c r="W845" s="25"/>
      <c r="X845" s="25"/>
      <c r="Y845" s="25"/>
      <c r="Z845" s="25"/>
      <c r="AA845" s="25"/>
      <c r="AB845" s="25"/>
    </row>
    <row r="846" spans="1:28" ht="12.75" customHeight="1">
      <c r="A846" s="25"/>
      <c r="B846" s="25"/>
      <c r="C846" s="25"/>
      <c r="D846" s="25"/>
      <c r="E846" s="25"/>
      <c r="F846" s="25"/>
      <c r="G846" s="25"/>
      <c r="H846" s="25"/>
      <c r="I846" s="39"/>
      <c r="J846" s="25"/>
      <c r="K846" s="25"/>
      <c r="L846" s="25"/>
      <c r="M846" s="25"/>
      <c r="N846" s="25"/>
      <c r="O846" s="25"/>
      <c r="P846" s="25"/>
      <c r="Q846" s="25"/>
      <c r="R846" s="25"/>
      <c r="S846" s="25"/>
      <c r="T846" s="25"/>
      <c r="U846" s="25"/>
      <c r="V846" s="25"/>
      <c r="W846" s="25"/>
      <c r="X846" s="25"/>
      <c r="Y846" s="25"/>
      <c r="Z846" s="25"/>
      <c r="AA846" s="25"/>
      <c r="AB846" s="25"/>
    </row>
    <row r="847" spans="1:28" ht="12.75" customHeight="1">
      <c r="A847" s="25"/>
      <c r="B847" s="25"/>
      <c r="C847" s="25"/>
      <c r="D847" s="25"/>
      <c r="E847" s="25"/>
      <c r="F847" s="25"/>
      <c r="G847" s="25"/>
      <c r="H847" s="25"/>
      <c r="I847" s="39"/>
      <c r="J847" s="25"/>
      <c r="K847" s="25"/>
      <c r="L847" s="25"/>
      <c r="M847" s="25"/>
      <c r="N847" s="25"/>
      <c r="O847" s="25"/>
      <c r="P847" s="25"/>
      <c r="Q847" s="25"/>
      <c r="R847" s="25"/>
      <c r="S847" s="25"/>
      <c r="T847" s="25"/>
      <c r="U847" s="25"/>
      <c r="V847" s="25"/>
      <c r="W847" s="25"/>
      <c r="X847" s="25"/>
      <c r="Y847" s="25"/>
      <c r="Z847" s="25"/>
      <c r="AA847" s="25"/>
      <c r="AB847" s="25"/>
    </row>
    <row r="848" spans="1:28" ht="12.75" customHeight="1">
      <c r="A848" s="25"/>
      <c r="B848" s="25"/>
      <c r="C848" s="25"/>
      <c r="D848" s="25"/>
      <c r="E848" s="25"/>
      <c r="F848" s="25"/>
      <c r="G848" s="25"/>
      <c r="H848" s="25"/>
      <c r="I848" s="39"/>
      <c r="J848" s="25"/>
      <c r="K848" s="25"/>
      <c r="L848" s="25"/>
      <c r="M848" s="25"/>
      <c r="N848" s="25"/>
      <c r="O848" s="25"/>
      <c r="P848" s="25"/>
      <c r="Q848" s="25"/>
      <c r="R848" s="25"/>
      <c r="S848" s="25"/>
      <c r="T848" s="25"/>
      <c r="U848" s="25"/>
      <c r="V848" s="25"/>
      <c r="W848" s="25"/>
      <c r="X848" s="25"/>
      <c r="Y848" s="25"/>
      <c r="Z848" s="25"/>
      <c r="AA848" s="25"/>
      <c r="AB848" s="25"/>
    </row>
    <row r="849" spans="1:28" ht="12.75" customHeight="1">
      <c r="A849" s="25"/>
      <c r="B849" s="25"/>
      <c r="C849" s="25"/>
      <c r="D849" s="25"/>
      <c r="E849" s="25"/>
      <c r="F849" s="25"/>
      <c r="G849" s="25"/>
      <c r="H849" s="25"/>
      <c r="I849" s="39"/>
      <c r="J849" s="25"/>
      <c r="K849" s="25"/>
      <c r="L849" s="25"/>
      <c r="M849" s="25"/>
      <c r="N849" s="25"/>
      <c r="O849" s="25"/>
      <c r="P849" s="25"/>
      <c r="Q849" s="25"/>
      <c r="R849" s="25"/>
      <c r="S849" s="25"/>
      <c r="T849" s="25"/>
      <c r="U849" s="25"/>
      <c r="V849" s="25"/>
      <c r="W849" s="25"/>
      <c r="X849" s="25"/>
      <c r="Y849" s="25"/>
      <c r="Z849" s="25"/>
      <c r="AA849" s="25"/>
      <c r="AB849" s="25"/>
    </row>
    <row r="850" spans="1:28" ht="12.75" customHeight="1">
      <c r="A850" s="25"/>
      <c r="B850" s="25"/>
      <c r="C850" s="25"/>
      <c r="D850" s="25"/>
      <c r="E850" s="25"/>
      <c r="F850" s="25"/>
      <c r="G850" s="25"/>
      <c r="H850" s="25"/>
      <c r="I850" s="39"/>
      <c r="J850" s="25"/>
      <c r="K850" s="25"/>
      <c r="L850" s="25"/>
      <c r="M850" s="25"/>
      <c r="N850" s="25"/>
      <c r="O850" s="25"/>
      <c r="P850" s="25"/>
      <c r="Q850" s="25"/>
      <c r="R850" s="25"/>
      <c r="S850" s="25"/>
      <c r="T850" s="25"/>
      <c r="U850" s="25"/>
      <c r="V850" s="25"/>
      <c r="W850" s="25"/>
      <c r="X850" s="25"/>
      <c r="Y850" s="25"/>
      <c r="Z850" s="25"/>
      <c r="AA850" s="25"/>
      <c r="AB850" s="25"/>
    </row>
    <row r="851" spans="1:28" ht="12.75" customHeight="1">
      <c r="A851" s="25"/>
      <c r="B851" s="25"/>
      <c r="C851" s="25"/>
      <c r="D851" s="25"/>
      <c r="E851" s="25"/>
      <c r="F851" s="25"/>
      <c r="G851" s="25"/>
      <c r="H851" s="25"/>
      <c r="I851" s="39"/>
      <c r="J851" s="25"/>
      <c r="K851" s="25"/>
      <c r="L851" s="25"/>
      <c r="M851" s="25"/>
      <c r="N851" s="25"/>
      <c r="O851" s="25"/>
      <c r="P851" s="25"/>
      <c r="Q851" s="25"/>
      <c r="R851" s="25"/>
      <c r="S851" s="25"/>
      <c r="T851" s="25"/>
      <c r="U851" s="25"/>
      <c r="V851" s="25"/>
      <c r="W851" s="25"/>
      <c r="X851" s="25"/>
      <c r="Y851" s="25"/>
      <c r="Z851" s="25"/>
      <c r="AA851" s="25"/>
      <c r="AB851" s="25"/>
    </row>
    <row r="852" spans="1:28" ht="12.75" customHeight="1">
      <c r="A852" s="25"/>
      <c r="B852" s="25"/>
      <c r="C852" s="25"/>
      <c r="D852" s="25"/>
      <c r="E852" s="25"/>
      <c r="F852" s="25"/>
      <c r="G852" s="25"/>
      <c r="H852" s="25"/>
      <c r="I852" s="39"/>
      <c r="J852" s="25"/>
      <c r="K852" s="25"/>
      <c r="L852" s="25"/>
      <c r="M852" s="25"/>
      <c r="N852" s="25"/>
      <c r="O852" s="25"/>
      <c r="P852" s="25"/>
      <c r="Q852" s="25"/>
      <c r="R852" s="25"/>
      <c r="S852" s="25"/>
      <c r="T852" s="25"/>
      <c r="U852" s="25"/>
      <c r="V852" s="25"/>
      <c r="W852" s="25"/>
      <c r="X852" s="25"/>
      <c r="Y852" s="25"/>
      <c r="Z852" s="25"/>
      <c r="AA852" s="25"/>
      <c r="AB852" s="25"/>
    </row>
    <row r="853" spans="1:28" ht="12.75" customHeight="1">
      <c r="A853" s="25"/>
      <c r="B853" s="25"/>
      <c r="C853" s="25"/>
      <c r="D853" s="25"/>
      <c r="E853" s="25"/>
      <c r="F853" s="25"/>
      <c r="G853" s="25"/>
      <c r="H853" s="25"/>
      <c r="I853" s="39"/>
      <c r="J853" s="25"/>
      <c r="K853" s="25"/>
      <c r="L853" s="25"/>
      <c r="M853" s="25"/>
      <c r="N853" s="25"/>
      <c r="O853" s="25"/>
      <c r="P853" s="25"/>
      <c r="Q853" s="25"/>
      <c r="R853" s="25"/>
      <c r="S853" s="25"/>
      <c r="T853" s="25"/>
      <c r="U853" s="25"/>
      <c r="V853" s="25"/>
      <c r="W853" s="25"/>
      <c r="X853" s="25"/>
      <c r="Y853" s="25"/>
      <c r="Z853" s="25"/>
      <c r="AA853" s="25"/>
      <c r="AB853" s="25"/>
    </row>
    <row r="854" spans="1:28" ht="12.75" customHeight="1">
      <c r="A854" s="25"/>
      <c r="B854" s="25"/>
      <c r="C854" s="25"/>
      <c r="D854" s="25"/>
      <c r="E854" s="25"/>
      <c r="F854" s="25"/>
      <c r="G854" s="25"/>
      <c r="H854" s="25"/>
      <c r="I854" s="39"/>
      <c r="J854" s="25"/>
      <c r="K854" s="25"/>
      <c r="L854" s="25"/>
      <c r="M854" s="25"/>
      <c r="N854" s="25"/>
      <c r="O854" s="25"/>
      <c r="P854" s="25"/>
      <c r="Q854" s="25"/>
      <c r="R854" s="25"/>
      <c r="S854" s="25"/>
      <c r="T854" s="25"/>
      <c r="U854" s="25"/>
      <c r="V854" s="25"/>
      <c r="W854" s="25"/>
      <c r="X854" s="25"/>
      <c r="Y854" s="25"/>
      <c r="Z854" s="25"/>
      <c r="AA854" s="25"/>
      <c r="AB854" s="25"/>
    </row>
    <row r="855" spans="1:28" ht="12.75" customHeight="1">
      <c r="A855" s="25"/>
      <c r="B855" s="25"/>
      <c r="C855" s="25"/>
      <c r="D855" s="25"/>
      <c r="E855" s="25"/>
      <c r="F855" s="25"/>
      <c r="G855" s="25"/>
      <c r="H855" s="25"/>
      <c r="I855" s="39"/>
      <c r="J855" s="25"/>
      <c r="K855" s="25"/>
      <c r="L855" s="25"/>
      <c r="M855" s="25"/>
      <c r="N855" s="25"/>
      <c r="O855" s="25"/>
      <c r="P855" s="25"/>
      <c r="Q855" s="25"/>
      <c r="R855" s="25"/>
      <c r="S855" s="25"/>
      <c r="T855" s="25"/>
      <c r="U855" s="25"/>
      <c r="V855" s="25"/>
      <c r="W855" s="25"/>
      <c r="X855" s="25"/>
      <c r="Y855" s="25"/>
      <c r="Z855" s="25"/>
      <c r="AA855" s="25"/>
      <c r="AB855" s="25"/>
    </row>
    <row r="856" spans="1:28" ht="12.75" customHeight="1">
      <c r="A856" s="25"/>
      <c r="B856" s="25"/>
      <c r="C856" s="25"/>
      <c r="D856" s="25"/>
      <c r="E856" s="25"/>
      <c r="F856" s="25"/>
      <c r="G856" s="25"/>
      <c r="H856" s="25"/>
      <c r="I856" s="39"/>
      <c r="J856" s="25"/>
      <c r="K856" s="25"/>
      <c r="L856" s="25"/>
      <c r="M856" s="25"/>
      <c r="N856" s="25"/>
      <c r="O856" s="25"/>
      <c r="P856" s="25"/>
      <c r="Q856" s="25"/>
      <c r="R856" s="25"/>
      <c r="S856" s="25"/>
      <c r="T856" s="25"/>
      <c r="U856" s="25"/>
      <c r="V856" s="25"/>
      <c r="W856" s="25"/>
      <c r="X856" s="25"/>
      <c r="Y856" s="25"/>
      <c r="Z856" s="25"/>
      <c r="AA856" s="25"/>
      <c r="AB856" s="25"/>
    </row>
    <row r="857" spans="1:28" ht="12.75" customHeight="1">
      <c r="A857" s="25"/>
      <c r="B857" s="25"/>
      <c r="C857" s="25"/>
      <c r="D857" s="25"/>
      <c r="E857" s="25"/>
      <c r="F857" s="25"/>
      <c r="G857" s="25"/>
      <c r="H857" s="25"/>
      <c r="I857" s="39"/>
      <c r="J857" s="25"/>
      <c r="K857" s="25"/>
      <c r="L857" s="25"/>
      <c r="M857" s="25"/>
      <c r="N857" s="25"/>
      <c r="O857" s="25"/>
      <c r="P857" s="25"/>
      <c r="Q857" s="25"/>
      <c r="R857" s="25"/>
      <c r="S857" s="25"/>
      <c r="T857" s="25"/>
      <c r="U857" s="25"/>
      <c r="V857" s="25"/>
      <c r="W857" s="25"/>
      <c r="X857" s="25"/>
      <c r="Y857" s="25"/>
      <c r="Z857" s="25"/>
      <c r="AA857" s="25"/>
      <c r="AB857" s="25"/>
    </row>
    <row r="858" spans="1:28" ht="12.75" customHeight="1">
      <c r="A858" s="25"/>
      <c r="B858" s="25"/>
      <c r="C858" s="25"/>
      <c r="D858" s="25"/>
      <c r="E858" s="25"/>
      <c r="F858" s="25"/>
      <c r="G858" s="25"/>
      <c r="H858" s="25"/>
      <c r="I858" s="39"/>
      <c r="J858" s="25"/>
      <c r="K858" s="25"/>
      <c r="L858" s="25"/>
      <c r="M858" s="25"/>
      <c r="N858" s="25"/>
      <c r="O858" s="25"/>
      <c r="P858" s="25"/>
      <c r="Q858" s="25"/>
      <c r="R858" s="25"/>
      <c r="S858" s="25"/>
      <c r="T858" s="25"/>
      <c r="U858" s="25"/>
      <c r="V858" s="25"/>
      <c r="W858" s="25"/>
      <c r="X858" s="25"/>
      <c r="Y858" s="25"/>
      <c r="Z858" s="25"/>
      <c r="AA858" s="25"/>
      <c r="AB858" s="25"/>
    </row>
    <row r="859" spans="1:28" ht="12.75" customHeight="1">
      <c r="A859" s="25"/>
      <c r="B859" s="25"/>
      <c r="C859" s="25"/>
      <c r="D859" s="25"/>
      <c r="E859" s="25"/>
      <c r="F859" s="25"/>
      <c r="G859" s="25"/>
      <c r="H859" s="25"/>
      <c r="I859" s="39"/>
      <c r="J859" s="25"/>
      <c r="K859" s="25"/>
      <c r="L859" s="25"/>
      <c r="M859" s="25"/>
      <c r="N859" s="25"/>
      <c r="O859" s="25"/>
      <c r="P859" s="25"/>
      <c r="Q859" s="25"/>
      <c r="R859" s="25"/>
      <c r="S859" s="25"/>
      <c r="T859" s="25"/>
      <c r="U859" s="25"/>
      <c r="V859" s="25"/>
      <c r="W859" s="25"/>
      <c r="X859" s="25"/>
      <c r="Y859" s="25"/>
      <c r="Z859" s="25"/>
      <c r="AA859" s="25"/>
      <c r="AB859" s="25"/>
    </row>
    <row r="860" spans="1:28" ht="12.75" customHeight="1">
      <c r="A860" s="25"/>
      <c r="B860" s="25"/>
      <c r="C860" s="25"/>
      <c r="D860" s="25"/>
      <c r="E860" s="25"/>
      <c r="F860" s="25"/>
      <c r="G860" s="25"/>
      <c r="H860" s="25"/>
      <c r="I860" s="39"/>
      <c r="J860" s="25"/>
      <c r="K860" s="25"/>
      <c r="L860" s="25"/>
      <c r="M860" s="25"/>
      <c r="N860" s="25"/>
      <c r="O860" s="25"/>
      <c r="P860" s="25"/>
      <c r="Q860" s="25"/>
      <c r="R860" s="25"/>
      <c r="S860" s="25"/>
      <c r="T860" s="25"/>
      <c r="U860" s="25"/>
      <c r="V860" s="25"/>
      <c r="W860" s="25"/>
      <c r="X860" s="25"/>
      <c r="Y860" s="25"/>
      <c r="Z860" s="25"/>
      <c r="AA860" s="25"/>
      <c r="AB860" s="25"/>
    </row>
    <row r="861" spans="1:28" ht="12.75" customHeight="1">
      <c r="A861" s="25"/>
      <c r="B861" s="25"/>
      <c r="C861" s="25"/>
      <c r="D861" s="25"/>
      <c r="E861" s="25"/>
      <c r="F861" s="25"/>
      <c r="G861" s="25"/>
      <c r="H861" s="25"/>
      <c r="I861" s="39"/>
      <c r="J861" s="25"/>
      <c r="K861" s="25"/>
      <c r="L861" s="25"/>
      <c r="M861" s="25"/>
      <c r="N861" s="25"/>
      <c r="O861" s="25"/>
      <c r="P861" s="25"/>
      <c r="Q861" s="25"/>
      <c r="R861" s="25"/>
      <c r="S861" s="25"/>
      <c r="T861" s="25"/>
      <c r="U861" s="25"/>
      <c r="V861" s="25"/>
      <c r="W861" s="25"/>
      <c r="X861" s="25"/>
      <c r="Y861" s="25"/>
      <c r="Z861" s="25"/>
      <c r="AA861" s="25"/>
      <c r="AB861" s="25"/>
    </row>
    <row r="862" spans="1:28" ht="12.75" customHeight="1">
      <c r="A862" s="25"/>
      <c r="B862" s="25"/>
      <c r="C862" s="25"/>
      <c r="D862" s="25"/>
      <c r="E862" s="25"/>
      <c r="F862" s="25"/>
      <c r="G862" s="25"/>
      <c r="H862" s="25"/>
      <c r="I862" s="39"/>
      <c r="J862" s="25"/>
      <c r="K862" s="25"/>
      <c r="L862" s="25"/>
      <c r="M862" s="25"/>
      <c r="N862" s="25"/>
      <c r="O862" s="25"/>
      <c r="P862" s="25"/>
      <c r="Q862" s="25"/>
      <c r="R862" s="25"/>
      <c r="S862" s="25"/>
      <c r="T862" s="25"/>
      <c r="U862" s="25"/>
      <c r="V862" s="25"/>
      <c r="W862" s="25"/>
      <c r="X862" s="25"/>
      <c r="Y862" s="25"/>
      <c r="Z862" s="25"/>
      <c r="AA862" s="25"/>
      <c r="AB862" s="25"/>
    </row>
    <row r="863" spans="1:28" ht="12.75" customHeight="1">
      <c r="A863" s="25"/>
      <c r="B863" s="25"/>
      <c r="C863" s="25"/>
      <c r="D863" s="25"/>
      <c r="E863" s="25"/>
      <c r="F863" s="25"/>
      <c r="G863" s="25"/>
      <c r="H863" s="25"/>
      <c r="I863" s="39"/>
      <c r="J863" s="25"/>
      <c r="K863" s="25"/>
      <c r="L863" s="25"/>
      <c r="M863" s="25"/>
      <c r="N863" s="25"/>
      <c r="O863" s="25"/>
      <c r="P863" s="25"/>
      <c r="Q863" s="25"/>
      <c r="R863" s="25"/>
      <c r="S863" s="25"/>
      <c r="T863" s="25"/>
      <c r="U863" s="25"/>
      <c r="V863" s="25"/>
      <c r="W863" s="25"/>
      <c r="X863" s="25"/>
      <c r="Y863" s="25"/>
      <c r="Z863" s="25"/>
      <c r="AA863" s="25"/>
      <c r="AB863" s="25"/>
    </row>
    <row r="864" spans="1:28" ht="12.75" customHeight="1">
      <c r="A864" s="25"/>
      <c r="B864" s="25"/>
      <c r="C864" s="25"/>
      <c r="D864" s="25"/>
      <c r="E864" s="25"/>
      <c r="F864" s="25"/>
      <c r="G864" s="25"/>
      <c r="H864" s="25"/>
      <c r="I864" s="39"/>
      <c r="J864" s="25"/>
      <c r="K864" s="25"/>
      <c r="L864" s="25"/>
      <c r="M864" s="25"/>
      <c r="N864" s="25"/>
      <c r="O864" s="25"/>
      <c r="P864" s="25"/>
      <c r="Q864" s="25"/>
      <c r="R864" s="25"/>
      <c r="S864" s="25"/>
      <c r="T864" s="25"/>
      <c r="U864" s="25"/>
      <c r="V864" s="25"/>
      <c r="W864" s="25"/>
      <c r="X864" s="25"/>
      <c r="Y864" s="25"/>
      <c r="Z864" s="25"/>
      <c r="AA864" s="25"/>
      <c r="AB864" s="25"/>
    </row>
    <row r="865" spans="1:28" ht="12.75" customHeight="1">
      <c r="A865" s="25"/>
      <c r="B865" s="25"/>
      <c r="C865" s="25"/>
      <c r="D865" s="25"/>
      <c r="E865" s="25"/>
      <c r="F865" s="25"/>
      <c r="G865" s="25"/>
      <c r="H865" s="25"/>
      <c r="I865" s="39"/>
      <c r="J865" s="25"/>
      <c r="K865" s="25"/>
      <c r="L865" s="25"/>
      <c r="M865" s="25"/>
      <c r="N865" s="25"/>
      <c r="O865" s="25"/>
      <c r="P865" s="25"/>
      <c r="Q865" s="25"/>
      <c r="R865" s="25"/>
      <c r="S865" s="25"/>
      <c r="T865" s="25"/>
      <c r="U865" s="25"/>
      <c r="V865" s="25"/>
      <c r="W865" s="25"/>
      <c r="X865" s="25"/>
      <c r="Y865" s="25"/>
      <c r="Z865" s="25"/>
      <c r="AA865" s="25"/>
      <c r="AB865" s="25"/>
    </row>
    <row r="866" spans="1:28" ht="12.75" customHeight="1">
      <c r="A866" s="25"/>
      <c r="B866" s="25"/>
      <c r="C866" s="25"/>
      <c r="D866" s="25"/>
      <c r="E866" s="25"/>
      <c r="F866" s="25"/>
      <c r="G866" s="25"/>
      <c r="H866" s="25"/>
      <c r="I866" s="39"/>
      <c r="J866" s="25"/>
      <c r="K866" s="25"/>
      <c r="L866" s="25"/>
      <c r="M866" s="25"/>
      <c r="N866" s="25"/>
      <c r="O866" s="25"/>
      <c r="P866" s="25"/>
      <c r="Q866" s="25"/>
      <c r="R866" s="25"/>
      <c r="S866" s="25"/>
      <c r="T866" s="25"/>
      <c r="U866" s="25"/>
      <c r="V866" s="25"/>
      <c r="W866" s="25"/>
      <c r="X866" s="25"/>
      <c r="Y866" s="25"/>
      <c r="Z866" s="25"/>
      <c r="AA866" s="25"/>
      <c r="AB866" s="25"/>
    </row>
    <row r="867" spans="1:28" ht="12.75" customHeight="1">
      <c r="A867" s="25"/>
      <c r="B867" s="25"/>
      <c r="C867" s="25"/>
      <c r="D867" s="25"/>
      <c r="E867" s="25"/>
      <c r="F867" s="25"/>
      <c r="G867" s="25"/>
      <c r="H867" s="25"/>
      <c r="I867" s="39"/>
      <c r="J867" s="25"/>
      <c r="K867" s="25"/>
      <c r="L867" s="25"/>
      <c r="M867" s="25"/>
      <c r="N867" s="25"/>
      <c r="O867" s="25"/>
      <c r="P867" s="25"/>
      <c r="Q867" s="25"/>
      <c r="R867" s="25"/>
      <c r="S867" s="25"/>
      <c r="T867" s="25"/>
      <c r="U867" s="25"/>
      <c r="V867" s="25"/>
      <c r="W867" s="25"/>
      <c r="X867" s="25"/>
      <c r="Y867" s="25"/>
      <c r="Z867" s="25"/>
      <c r="AA867" s="25"/>
      <c r="AB867" s="25"/>
    </row>
    <row r="868" spans="1:28" ht="12.75" customHeight="1">
      <c r="A868" s="25"/>
      <c r="B868" s="25"/>
      <c r="C868" s="25"/>
      <c r="D868" s="25"/>
      <c r="E868" s="25"/>
      <c r="F868" s="25"/>
      <c r="G868" s="25"/>
      <c r="H868" s="25"/>
      <c r="I868" s="39"/>
      <c r="J868" s="25"/>
      <c r="K868" s="25"/>
      <c r="L868" s="25"/>
      <c r="M868" s="25"/>
      <c r="N868" s="25"/>
      <c r="O868" s="25"/>
      <c r="P868" s="25"/>
      <c r="Q868" s="25"/>
      <c r="R868" s="25"/>
      <c r="S868" s="25"/>
      <c r="T868" s="25"/>
      <c r="U868" s="25"/>
      <c r="V868" s="25"/>
      <c r="W868" s="25"/>
      <c r="X868" s="25"/>
      <c r="Y868" s="25"/>
      <c r="Z868" s="25"/>
      <c r="AA868" s="25"/>
      <c r="AB868" s="25"/>
    </row>
    <row r="869" spans="1:28" ht="12.75" customHeight="1">
      <c r="A869" s="25"/>
      <c r="B869" s="25"/>
      <c r="C869" s="25"/>
      <c r="D869" s="25"/>
      <c r="E869" s="25"/>
      <c r="F869" s="25"/>
      <c r="G869" s="25"/>
      <c r="H869" s="25"/>
      <c r="I869" s="39"/>
      <c r="J869" s="25"/>
      <c r="K869" s="25"/>
      <c r="L869" s="25"/>
      <c r="M869" s="25"/>
      <c r="N869" s="25"/>
      <c r="O869" s="25"/>
      <c r="P869" s="25"/>
      <c r="Q869" s="25"/>
      <c r="R869" s="25"/>
      <c r="S869" s="25"/>
      <c r="T869" s="25"/>
      <c r="U869" s="25"/>
      <c r="V869" s="25"/>
      <c r="W869" s="25"/>
      <c r="X869" s="25"/>
      <c r="Y869" s="25"/>
      <c r="Z869" s="25"/>
      <c r="AA869" s="25"/>
      <c r="AB869" s="25"/>
    </row>
    <row r="870" spans="1:28" ht="12.75" customHeight="1">
      <c r="A870" s="25"/>
      <c r="B870" s="25"/>
      <c r="C870" s="25"/>
      <c r="D870" s="25"/>
      <c r="E870" s="25"/>
      <c r="F870" s="25"/>
      <c r="G870" s="25"/>
      <c r="H870" s="25"/>
      <c r="I870" s="39"/>
      <c r="J870" s="25"/>
      <c r="K870" s="25"/>
      <c r="L870" s="25"/>
      <c r="M870" s="25"/>
      <c r="N870" s="25"/>
      <c r="O870" s="25"/>
      <c r="P870" s="25"/>
      <c r="Q870" s="25"/>
      <c r="R870" s="25"/>
      <c r="S870" s="25"/>
      <c r="T870" s="25"/>
      <c r="U870" s="25"/>
      <c r="V870" s="25"/>
      <c r="W870" s="25"/>
      <c r="X870" s="25"/>
      <c r="Y870" s="25"/>
      <c r="Z870" s="25"/>
      <c r="AA870" s="25"/>
      <c r="AB870" s="25"/>
    </row>
    <row r="871" spans="1:28" ht="12.75" customHeight="1">
      <c r="A871" s="25"/>
      <c r="B871" s="25"/>
      <c r="C871" s="25"/>
      <c r="D871" s="25"/>
      <c r="E871" s="25"/>
      <c r="F871" s="25"/>
      <c r="G871" s="25"/>
      <c r="H871" s="25"/>
      <c r="I871" s="39"/>
      <c r="J871" s="25"/>
      <c r="K871" s="25"/>
      <c r="L871" s="25"/>
      <c r="M871" s="25"/>
      <c r="N871" s="25"/>
      <c r="O871" s="25"/>
      <c r="P871" s="25"/>
      <c r="Q871" s="25"/>
      <c r="R871" s="25"/>
      <c r="S871" s="25"/>
      <c r="T871" s="25"/>
      <c r="U871" s="25"/>
      <c r="V871" s="25"/>
      <c r="W871" s="25"/>
      <c r="X871" s="25"/>
      <c r="Y871" s="25"/>
      <c r="Z871" s="25"/>
      <c r="AA871" s="25"/>
      <c r="AB871" s="25"/>
    </row>
    <row r="872" spans="1:28" ht="12.75" customHeight="1">
      <c r="A872" s="25"/>
      <c r="B872" s="25"/>
      <c r="C872" s="25"/>
      <c r="D872" s="25"/>
      <c r="E872" s="25"/>
      <c r="F872" s="25"/>
      <c r="G872" s="25"/>
      <c r="H872" s="25"/>
      <c r="I872" s="39"/>
      <c r="J872" s="25"/>
      <c r="K872" s="25"/>
      <c r="L872" s="25"/>
      <c r="M872" s="25"/>
      <c r="N872" s="25"/>
      <c r="O872" s="25"/>
      <c r="P872" s="25"/>
      <c r="Q872" s="25"/>
      <c r="R872" s="25"/>
      <c r="S872" s="25"/>
      <c r="T872" s="25"/>
      <c r="U872" s="25"/>
      <c r="V872" s="25"/>
      <c r="W872" s="25"/>
      <c r="X872" s="25"/>
      <c r="Y872" s="25"/>
      <c r="Z872" s="25"/>
      <c r="AA872" s="25"/>
      <c r="AB872" s="25"/>
    </row>
    <row r="873" spans="1:28" ht="12.75" customHeight="1">
      <c r="A873" s="25"/>
      <c r="B873" s="25"/>
      <c r="C873" s="25"/>
      <c r="D873" s="25"/>
      <c r="E873" s="25"/>
      <c r="F873" s="25"/>
      <c r="G873" s="25"/>
      <c r="H873" s="25"/>
      <c r="I873" s="39"/>
      <c r="J873" s="25"/>
      <c r="K873" s="25"/>
      <c r="L873" s="25"/>
      <c r="M873" s="25"/>
      <c r="N873" s="25"/>
      <c r="O873" s="25"/>
      <c r="P873" s="25"/>
      <c r="Q873" s="25"/>
      <c r="R873" s="25"/>
      <c r="S873" s="25"/>
      <c r="T873" s="25"/>
      <c r="U873" s="25"/>
      <c r="V873" s="25"/>
      <c r="W873" s="25"/>
      <c r="X873" s="25"/>
      <c r="Y873" s="25"/>
      <c r="Z873" s="25"/>
      <c r="AA873" s="25"/>
      <c r="AB873" s="25"/>
    </row>
    <row r="874" spans="1:28" ht="12.75" customHeight="1">
      <c r="A874" s="25"/>
      <c r="B874" s="25"/>
      <c r="C874" s="25"/>
      <c r="D874" s="25"/>
      <c r="E874" s="25"/>
      <c r="F874" s="25"/>
      <c r="G874" s="25"/>
      <c r="H874" s="25"/>
      <c r="I874" s="39"/>
      <c r="J874" s="25"/>
      <c r="K874" s="25"/>
      <c r="L874" s="25"/>
      <c r="M874" s="25"/>
      <c r="N874" s="25"/>
      <c r="O874" s="25"/>
      <c r="P874" s="25"/>
      <c r="Q874" s="25"/>
      <c r="R874" s="25"/>
      <c r="S874" s="25"/>
      <c r="T874" s="25"/>
      <c r="U874" s="25"/>
      <c r="V874" s="25"/>
      <c r="W874" s="25"/>
      <c r="X874" s="25"/>
      <c r="Y874" s="25"/>
      <c r="Z874" s="25"/>
      <c r="AA874" s="25"/>
      <c r="AB874" s="25"/>
    </row>
    <row r="875" spans="1:28" ht="12.75" customHeight="1">
      <c r="A875" s="25"/>
      <c r="B875" s="25"/>
      <c r="C875" s="25"/>
      <c r="D875" s="25"/>
      <c r="E875" s="25"/>
      <c r="F875" s="25"/>
      <c r="G875" s="25"/>
      <c r="H875" s="25"/>
      <c r="I875" s="39"/>
      <c r="J875" s="25"/>
      <c r="K875" s="25"/>
      <c r="L875" s="25"/>
      <c r="M875" s="25"/>
      <c r="N875" s="25"/>
      <c r="O875" s="25"/>
      <c r="P875" s="25"/>
      <c r="Q875" s="25"/>
      <c r="R875" s="25"/>
      <c r="S875" s="25"/>
      <c r="T875" s="25"/>
      <c r="U875" s="25"/>
      <c r="V875" s="25"/>
      <c r="W875" s="25"/>
      <c r="X875" s="25"/>
      <c r="Y875" s="25"/>
      <c r="Z875" s="25"/>
      <c r="AA875" s="25"/>
      <c r="AB875" s="25"/>
    </row>
    <row r="876" spans="1:28" ht="12.75" customHeight="1">
      <c r="A876" s="25"/>
      <c r="B876" s="25"/>
      <c r="C876" s="25"/>
      <c r="D876" s="25"/>
      <c r="E876" s="25"/>
      <c r="F876" s="25"/>
      <c r="G876" s="25"/>
      <c r="H876" s="25"/>
      <c r="I876" s="39"/>
      <c r="J876" s="25"/>
      <c r="K876" s="25"/>
      <c r="L876" s="25"/>
      <c r="M876" s="25"/>
      <c r="N876" s="25"/>
      <c r="O876" s="25"/>
      <c r="P876" s="25"/>
      <c r="Q876" s="25"/>
      <c r="R876" s="25"/>
      <c r="S876" s="25"/>
      <c r="T876" s="25"/>
      <c r="U876" s="25"/>
      <c r="V876" s="25"/>
      <c r="W876" s="25"/>
      <c r="X876" s="25"/>
      <c r="Y876" s="25"/>
      <c r="Z876" s="25"/>
      <c r="AA876" s="25"/>
      <c r="AB876" s="25"/>
    </row>
    <row r="877" spans="1:28" ht="12.75" customHeight="1">
      <c r="A877" s="25"/>
      <c r="B877" s="25"/>
      <c r="C877" s="25"/>
      <c r="D877" s="25"/>
      <c r="E877" s="25"/>
      <c r="F877" s="25"/>
      <c r="G877" s="25"/>
      <c r="H877" s="25"/>
      <c r="I877" s="39"/>
      <c r="J877" s="25"/>
      <c r="K877" s="25"/>
      <c r="L877" s="25"/>
      <c r="M877" s="25"/>
      <c r="N877" s="25"/>
      <c r="O877" s="25"/>
      <c r="P877" s="25"/>
      <c r="Q877" s="25"/>
      <c r="R877" s="25"/>
      <c r="S877" s="25"/>
      <c r="T877" s="25"/>
      <c r="U877" s="25"/>
      <c r="V877" s="25"/>
      <c r="W877" s="25"/>
      <c r="X877" s="25"/>
      <c r="Y877" s="25"/>
      <c r="Z877" s="25"/>
      <c r="AA877" s="25"/>
      <c r="AB877" s="25"/>
    </row>
    <row r="878" spans="1:28" ht="12.75" customHeight="1">
      <c r="A878" s="25"/>
      <c r="B878" s="25"/>
      <c r="C878" s="25"/>
      <c r="D878" s="25"/>
      <c r="E878" s="25"/>
      <c r="F878" s="25"/>
      <c r="G878" s="25"/>
      <c r="H878" s="25"/>
      <c r="I878" s="39"/>
      <c r="J878" s="25"/>
      <c r="K878" s="25"/>
      <c r="L878" s="25"/>
      <c r="M878" s="25"/>
      <c r="N878" s="25"/>
      <c r="O878" s="25"/>
      <c r="P878" s="25"/>
      <c r="Q878" s="25"/>
      <c r="R878" s="25"/>
      <c r="S878" s="25"/>
      <c r="T878" s="25"/>
      <c r="U878" s="25"/>
      <c r="V878" s="25"/>
      <c r="W878" s="25"/>
      <c r="X878" s="25"/>
      <c r="Y878" s="25"/>
      <c r="Z878" s="25"/>
      <c r="AA878" s="25"/>
      <c r="AB878" s="25"/>
    </row>
    <row r="879" spans="1:28" ht="12.75" customHeight="1">
      <c r="A879" s="25"/>
      <c r="B879" s="25"/>
      <c r="C879" s="25"/>
      <c r="D879" s="25"/>
      <c r="E879" s="25"/>
      <c r="F879" s="25"/>
      <c r="G879" s="25"/>
      <c r="H879" s="25"/>
      <c r="I879" s="39"/>
      <c r="J879" s="25"/>
      <c r="K879" s="25"/>
      <c r="L879" s="25"/>
      <c r="M879" s="25"/>
      <c r="N879" s="25"/>
      <c r="O879" s="25"/>
      <c r="P879" s="25"/>
      <c r="Q879" s="25"/>
      <c r="R879" s="25"/>
      <c r="S879" s="25"/>
      <c r="T879" s="25"/>
      <c r="U879" s="25"/>
      <c r="V879" s="25"/>
      <c r="W879" s="25"/>
      <c r="X879" s="25"/>
      <c r="Y879" s="25"/>
      <c r="Z879" s="25"/>
      <c r="AA879" s="25"/>
      <c r="AB879" s="25"/>
    </row>
    <row r="880" spans="1:28" ht="12.75" customHeight="1">
      <c r="A880" s="25"/>
      <c r="B880" s="25"/>
      <c r="C880" s="25"/>
      <c r="D880" s="25"/>
      <c r="E880" s="25"/>
      <c r="F880" s="25"/>
      <c r="G880" s="25"/>
      <c r="H880" s="25"/>
      <c r="I880" s="39"/>
      <c r="J880" s="25"/>
      <c r="K880" s="25"/>
      <c r="L880" s="25"/>
      <c r="M880" s="25"/>
      <c r="N880" s="25"/>
      <c r="O880" s="25"/>
      <c r="P880" s="25"/>
      <c r="Q880" s="25"/>
      <c r="R880" s="25"/>
      <c r="S880" s="25"/>
      <c r="T880" s="25"/>
      <c r="U880" s="25"/>
      <c r="V880" s="25"/>
      <c r="W880" s="25"/>
      <c r="X880" s="25"/>
      <c r="Y880" s="25"/>
      <c r="Z880" s="25"/>
      <c r="AA880" s="25"/>
      <c r="AB880" s="25"/>
    </row>
    <row r="881" spans="1:28" ht="12.75" customHeight="1">
      <c r="A881" s="25"/>
      <c r="B881" s="25"/>
      <c r="C881" s="25"/>
      <c r="D881" s="25"/>
      <c r="E881" s="25"/>
      <c r="F881" s="25"/>
      <c r="G881" s="25"/>
      <c r="H881" s="25"/>
      <c r="I881" s="39"/>
      <c r="J881" s="25"/>
      <c r="K881" s="25"/>
      <c r="L881" s="25"/>
      <c r="M881" s="25"/>
      <c r="N881" s="25"/>
      <c r="O881" s="25"/>
      <c r="P881" s="25"/>
      <c r="Q881" s="25"/>
      <c r="R881" s="25"/>
      <c r="S881" s="25"/>
      <c r="T881" s="25"/>
      <c r="U881" s="25"/>
      <c r="V881" s="25"/>
      <c r="W881" s="25"/>
      <c r="X881" s="25"/>
      <c r="Y881" s="25"/>
      <c r="Z881" s="25"/>
      <c r="AA881" s="25"/>
      <c r="AB881" s="25"/>
    </row>
    <row r="882" spans="1:28" ht="12.75" customHeight="1">
      <c r="A882" s="25"/>
      <c r="B882" s="25"/>
      <c r="C882" s="25"/>
      <c r="D882" s="25"/>
      <c r="E882" s="25"/>
      <c r="F882" s="25"/>
      <c r="G882" s="25"/>
      <c r="H882" s="25"/>
      <c r="I882" s="39"/>
      <c r="J882" s="25"/>
      <c r="K882" s="25"/>
      <c r="L882" s="25"/>
      <c r="M882" s="25"/>
      <c r="N882" s="25"/>
      <c r="O882" s="25"/>
      <c r="P882" s="25"/>
      <c r="Q882" s="25"/>
      <c r="R882" s="25"/>
      <c r="S882" s="25"/>
      <c r="T882" s="25"/>
      <c r="U882" s="25"/>
      <c r="V882" s="25"/>
      <c r="W882" s="25"/>
      <c r="X882" s="25"/>
      <c r="Y882" s="25"/>
      <c r="Z882" s="25"/>
      <c r="AA882" s="25"/>
      <c r="AB882" s="25"/>
    </row>
    <row r="883" spans="1:28" ht="12.75" customHeight="1">
      <c r="A883" s="25"/>
      <c r="B883" s="25"/>
      <c r="C883" s="25"/>
      <c r="D883" s="25"/>
      <c r="E883" s="25"/>
      <c r="F883" s="25"/>
      <c r="G883" s="25"/>
      <c r="H883" s="25"/>
      <c r="I883" s="39"/>
      <c r="J883" s="25"/>
      <c r="K883" s="25"/>
      <c r="L883" s="25"/>
      <c r="M883" s="25"/>
      <c r="N883" s="25"/>
      <c r="O883" s="25"/>
      <c r="P883" s="25"/>
      <c r="Q883" s="25"/>
      <c r="R883" s="25"/>
      <c r="S883" s="25"/>
      <c r="T883" s="25"/>
      <c r="U883" s="25"/>
      <c r="V883" s="25"/>
      <c r="W883" s="25"/>
      <c r="X883" s="25"/>
      <c r="Y883" s="25"/>
      <c r="Z883" s="25"/>
      <c r="AA883" s="25"/>
      <c r="AB883" s="25"/>
    </row>
    <row r="884" spans="1:28" ht="12.75" customHeight="1">
      <c r="A884" s="25"/>
      <c r="B884" s="25"/>
      <c r="C884" s="25"/>
      <c r="D884" s="25"/>
      <c r="E884" s="25"/>
      <c r="F884" s="25"/>
      <c r="G884" s="25"/>
      <c r="H884" s="25"/>
      <c r="I884" s="39"/>
      <c r="J884" s="25"/>
      <c r="K884" s="25"/>
      <c r="L884" s="25"/>
      <c r="M884" s="25"/>
      <c r="N884" s="25"/>
      <c r="O884" s="25"/>
      <c r="P884" s="25"/>
      <c r="Q884" s="25"/>
      <c r="R884" s="25"/>
      <c r="S884" s="25"/>
      <c r="T884" s="25"/>
      <c r="U884" s="25"/>
      <c r="V884" s="25"/>
      <c r="W884" s="25"/>
      <c r="X884" s="25"/>
      <c r="Y884" s="25"/>
      <c r="Z884" s="25"/>
      <c r="AA884" s="25"/>
      <c r="AB884" s="25"/>
    </row>
    <row r="885" spans="1:28" ht="12.75" customHeight="1">
      <c r="A885" s="25"/>
      <c r="B885" s="25"/>
      <c r="C885" s="25"/>
      <c r="D885" s="25"/>
      <c r="E885" s="25"/>
      <c r="F885" s="25"/>
      <c r="G885" s="25"/>
      <c r="H885" s="25"/>
      <c r="I885" s="39"/>
      <c r="J885" s="25"/>
      <c r="K885" s="25"/>
      <c r="L885" s="25"/>
      <c r="M885" s="25"/>
      <c r="N885" s="25"/>
      <c r="O885" s="25"/>
      <c r="P885" s="25"/>
      <c r="Q885" s="25"/>
      <c r="R885" s="25"/>
      <c r="S885" s="25"/>
      <c r="T885" s="25"/>
      <c r="U885" s="25"/>
      <c r="V885" s="25"/>
      <c r="W885" s="25"/>
      <c r="X885" s="25"/>
      <c r="Y885" s="25"/>
      <c r="Z885" s="25"/>
      <c r="AA885" s="25"/>
      <c r="AB885" s="25"/>
    </row>
    <row r="886" spans="1:28" ht="12.75" customHeight="1">
      <c r="A886" s="25"/>
      <c r="B886" s="25"/>
      <c r="C886" s="25"/>
      <c r="D886" s="25"/>
      <c r="E886" s="25"/>
      <c r="F886" s="25"/>
      <c r="G886" s="25"/>
      <c r="H886" s="25"/>
      <c r="I886" s="39"/>
      <c r="J886" s="25"/>
      <c r="K886" s="25"/>
      <c r="L886" s="25"/>
      <c r="M886" s="25"/>
      <c r="N886" s="25"/>
      <c r="O886" s="25"/>
      <c r="P886" s="25"/>
      <c r="Q886" s="25"/>
      <c r="R886" s="25"/>
      <c r="S886" s="25"/>
      <c r="T886" s="25"/>
      <c r="U886" s="25"/>
      <c r="V886" s="25"/>
      <c r="W886" s="25"/>
      <c r="X886" s="25"/>
      <c r="Y886" s="25"/>
      <c r="Z886" s="25"/>
      <c r="AA886" s="25"/>
      <c r="AB886" s="25"/>
    </row>
    <row r="887" spans="1:28" ht="12.75" customHeight="1">
      <c r="A887" s="25"/>
      <c r="B887" s="25"/>
      <c r="C887" s="25"/>
      <c r="D887" s="25"/>
      <c r="E887" s="25"/>
      <c r="F887" s="25"/>
      <c r="G887" s="25"/>
      <c r="H887" s="25"/>
      <c r="I887" s="39"/>
      <c r="J887" s="25"/>
      <c r="K887" s="25"/>
      <c r="L887" s="25"/>
      <c r="M887" s="25"/>
      <c r="N887" s="25"/>
      <c r="O887" s="25"/>
      <c r="P887" s="25"/>
      <c r="Q887" s="25"/>
      <c r="R887" s="25"/>
      <c r="S887" s="25"/>
      <c r="T887" s="25"/>
      <c r="U887" s="25"/>
      <c r="V887" s="25"/>
      <c r="W887" s="25"/>
      <c r="X887" s="25"/>
      <c r="Y887" s="25"/>
      <c r="Z887" s="25"/>
      <c r="AA887" s="25"/>
      <c r="AB887" s="25"/>
    </row>
    <row r="888" spans="1:28" ht="12.75" customHeight="1">
      <c r="A888" s="25"/>
      <c r="B888" s="25"/>
      <c r="C888" s="25"/>
      <c r="D888" s="25"/>
      <c r="E888" s="25"/>
      <c r="F888" s="25"/>
      <c r="G888" s="25"/>
      <c r="H888" s="25"/>
      <c r="I888" s="39"/>
      <c r="J888" s="25"/>
      <c r="K888" s="25"/>
      <c r="L888" s="25"/>
      <c r="M888" s="25"/>
      <c r="N888" s="25"/>
      <c r="O888" s="25"/>
      <c r="P888" s="25"/>
      <c r="Q888" s="25"/>
      <c r="R888" s="25"/>
      <c r="S888" s="25"/>
      <c r="T888" s="25"/>
      <c r="U888" s="25"/>
      <c r="V888" s="25"/>
      <c r="W888" s="25"/>
      <c r="X888" s="25"/>
      <c r="Y888" s="25"/>
      <c r="Z888" s="25"/>
      <c r="AA888" s="25"/>
      <c r="AB888" s="25"/>
    </row>
    <row r="889" spans="1:28" ht="12.75" customHeight="1">
      <c r="A889" s="25"/>
      <c r="B889" s="25"/>
      <c r="C889" s="25"/>
      <c r="D889" s="25"/>
      <c r="E889" s="25"/>
      <c r="F889" s="25"/>
      <c r="G889" s="25"/>
      <c r="H889" s="25"/>
      <c r="I889" s="39"/>
      <c r="J889" s="25"/>
      <c r="K889" s="25"/>
      <c r="L889" s="25"/>
      <c r="M889" s="25"/>
      <c r="N889" s="25"/>
      <c r="O889" s="25"/>
      <c r="P889" s="25"/>
      <c r="Q889" s="25"/>
      <c r="R889" s="25"/>
      <c r="S889" s="25"/>
      <c r="T889" s="25"/>
      <c r="U889" s="25"/>
      <c r="V889" s="25"/>
      <c r="W889" s="25"/>
      <c r="X889" s="25"/>
      <c r="Y889" s="25"/>
      <c r="Z889" s="25"/>
      <c r="AA889" s="25"/>
      <c r="AB889" s="25"/>
    </row>
    <row r="890" spans="1:28" ht="12.75" customHeight="1">
      <c r="A890" s="25"/>
      <c r="B890" s="25"/>
      <c r="C890" s="25"/>
      <c r="D890" s="25"/>
      <c r="E890" s="25"/>
      <c r="F890" s="25"/>
      <c r="G890" s="25"/>
      <c r="H890" s="25"/>
      <c r="I890" s="39"/>
      <c r="J890" s="25"/>
      <c r="K890" s="25"/>
      <c r="L890" s="25"/>
      <c r="M890" s="25"/>
      <c r="N890" s="25"/>
      <c r="O890" s="25"/>
      <c r="P890" s="25"/>
      <c r="Q890" s="25"/>
      <c r="R890" s="25"/>
      <c r="S890" s="25"/>
      <c r="T890" s="25"/>
      <c r="U890" s="25"/>
      <c r="V890" s="25"/>
      <c r="W890" s="25"/>
      <c r="X890" s="25"/>
      <c r="Y890" s="25"/>
      <c r="Z890" s="25"/>
      <c r="AA890" s="25"/>
      <c r="AB890" s="25"/>
    </row>
    <row r="891" spans="1:28" ht="12.75" customHeight="1">
      <c r="A891" s="25"/>
      <c r="B891" s="25"/>
      <c r="C891" s="25"/>
      <c r="D891" s="25"/>
      <c r="E891" s="25"/>
      <c r="F891" s="25"/>
      <c r="G891" s="25"/>
      <c r="H891" s="25"/>
      <c r="I891" s="39"/>
      <c r="J891" s="25"/>
      <c r="K891" s="25"/>
      <c r="L891" s="25"/>
      <c r="M891" s="25"/>
      <c r="N891" s="25"/>
      <c r="O891" s="25"/>
      <c r="P891" s="25"/>
      <c r="Q891" s="25"/>
      <c r="R891" s="25"/>
      <c r="S891" s="25"/>
      <c r="T891" s="25"/>
      <c r="U891" s="25"/>
      <c r="V891" s="25"/>
      <c r="W891" s="25"/>
      <c r="X891" s="25"/>
      <c r="Y891" s="25"/>
      <c r="Z891" s="25"/>
      <c r="AA891" s="25"/>
      <c r="AB891" s="25"/>
    </row>
    <row r="892" spans="1:28" ht="12.75" customHeight="1">
      <c r="A892" s="25"/>
      <c r="B892" s="25"/>
      <c r="C892" s="25"/>
      <c r="D892" s="25"/>
      <c r="E892" s="25"/>
      <c r="F892" s="25"/>
      <c r="G892" s="25"/>
      <c r="H892" s="25"/>
      <c r="I892" s="39"/>
      <c r="J892" s="25"/>
      <c r="K892" s="25"/>
      <c r="L892" s="25"/>
      <c r="M892" s="25"/>
      <c r="N892" s="25"/>
      <c r="O892" s="25"/>
      <c r="P892" s="25"/>
      <c r="Q892" s="25"/>
      <c r="R892" s="25"/>
      <c r="S892" s="25"/>
      <c r="T892" s="25"/>
      <c r="U892" s="25"/>
      <c r="V892" s="25"/>
      <c r="W892" s="25"/>
      <c r="X892" s="25"/>
      <c r="Y892" s="25"/>
      <c r="Z892" s="25"/>
      <c r="AA892" s="25"/>
      <c r="AB892" s="25"/>
    </row>
    <row r="893" spans="1:28" ht="12.75" customHeight="1">
      <c r="A893" s="25"/>
      <c r="B893" s="25"/>
      <c r="C893" s="25"/>
      <c r="D893" s="25"/>
      <c r="E893" s="25"/>
      <c r="F893" s="25"/>
      <c r="G893" s="25"/>
      <c r="H893" s="25"/>
      <c r="I893" s="39"/>
      <c r="J893" s="25"/>
      <c r="K893" s="25"/>
      <c r="L893" s="25"/>
      <c r="M893" s="25"/>
      <c r="N893" s="25"/>
      <c r="O893" s="25"/>
      <c r="P893" s="25"/>
      <c r="Q893" s="25"/>
      <c r="R893" s="25"/>
      <c r="S893" s="25"/>
      <c r="T893" s="25"/>
      <c r="U893" s="25"/>
      <c r="V893" s="25"/>
      <c r="W893" s="25"/>
      <c r="X893" s="25"/>
      <c r="Y893" s="25"/>
      <c r="Z893" s="25"/>
      <c r="AA893" s="25"/>
      <c r="AB893" s="25"/>
    </row>
    <row r="894" spans="1:28" ht="12.75" customHeight="1">
      <c r="A894" s="25"/>
      <c r="B894" s="25"/>
      <c r="C894" s="25"/>
      <c r="D894" s="25"/>
      <c r="E894" s="25"/>
      <c r="F894" s="25"/>
      <c r="G894" s="25"/>
      <c r="H894" s="25"/>
      <c r="I894" s="39"/>
      <c r="J894" s="25"/>
      <c r="K894" s="25"/>
      <c r="L894" s="25"/>
      <c r="M894" s="25"/>
      <c r="N894" s="25"/>
      <c r="O894" s="25"/>
      <c r="P894" s="25"/>
      <c r="Q894" s="25"/>
      <c r="R894" s="25"/>
      <c r="S894" s="25"/>
      <c r="T894" s="25"/>
      <c r="U894" s="25"/>
      <c r="V894" s="25"/>
      <c r="W894" s="25"/>
      <c r="X894" s="25"/>
      <c r="Y894" s="25"/>
      <c r="Z894" s="25"/>
      <c r="AA894" s="25"/>
      <c r="AB894" s="25"/>
    </row>
    <row r="895" spans="1:28" ht="12.75" customHeight="1">
      <c r="A895" s="25"/>
      <c r="B895" s="25"/>
      <c r="C895" s="25"/>
      <c r="D895" s="25"/>
      <c r="E895" s="25"/>
      <c r="F895" s="25"/>
      <c r="G895" s="25"/>
      <c r="H895" s="25"/>
      <c r="I895" s="39"/>
      <c r="J895" s="25"/>
      <c r="K895" s="25"/>
      <c r="L895" s="25"/>
      <c r="M895" s="25"/>
      <c r="N895" s="25"/>
      <c r="O895" s="25"/>
      <c r="P895" s="25"/>
      <c r="Q895" s="25"/>
      <c r="R895" s="25"/>
      <c r="S895" s="25"/>
      <c r="T895" s="25"/>
      <c r="U895" s="25"/>
      <c r="V895" s="25"/>
      <c r="W895" s="25"/>
      <c r="X895" s="25"/>
      <c r="Y895" s="25"/>
      <c r="Z895" s="25"/>
      <c r="AA895" s="25"/>
      <c r="AB895" s="25"/>
    </row>
    <row r="896" spans="1:28" ht="12.75" customHeight="1">
      <c r="A896" s="25"/>
      <c r="B896" s="25"/>
      <c r="C896" s="25"/>
      <c r="D896" s="25"/>
      <c r="E896" s="25"/>
      <c r="F896" s="25"/>
      <c r="G896" s="25"/>
      <c r="H896" s="25"/>
      <c r="I896" s="39"/>
      <c r="J896" s="25"/>
      <c r="K896" s="25"/>
      <c r="L896" s="25"/>
      <c r="M896" s="25"/>
      <c r="N896" s="25"/>
      <c r="O896" s="25"/>
      <c r="P896" s="25"/>
      <c r="Q896" s="25"/>
      <c r="R896" s="25"/>
      <c r="S896" s="25"/>
      <c r="T896" s="25"/>
      <c r="U896" s="25"/>
      <c r="V896" s="25"/>
      <c r="W896" s="25"/>
      <c r="X896" s="25"/>
      <c r="Y896" s="25"/>
      <c r="Z896" s="25"/>
      <c r="AA896" s="25"/>
      <c r="AB896" s="25"/>
    </row>
    <row r="897" spans="1:28" ht="12.75" customHeight="1">
      <c r="A897" s="25"/>
      <c r="B897" s="25"/>
      <c r="C897" s="25"/>
      <c r="D897" s="25"/>
      <c r="E897" s="25"/>
      <c r="F897" s="25"/>
      <c r="G897" s="25"/>
      <c r="H897" s="25"/>
      <c r="I897" s="39"/>
      <c r="J897" s="25"/>
      <c r="K897" s="25"/>
      <c r="L897" s="25"/>
      <c r="M897" s="25"/>
      <c r="N897" s="25"/>
      <c r="O897" s="25"/>
      <c r="P897" s="25"/>
      <c r="Q897" s="25"/>
      <c r="R897" s="25"/>
      <c r="S897" s="25"/>
      <c r="T897" s="25"/>
      <c r="U897" s="25"/>
      <c r="V897" s="25"/>
      <c r="W897" s="25"/>
      <c r="X897" s="25"/>
      <c r="Y897" s="25"/>
      <c r="Z897" s="25"/>
      <c r="AA897" s="25"/>
      <c r="AB897" s="25"/>
    </row>
    <row r="898" spans="1:28" ht="12.75" customHeight="1">
      <c r="A898" s="25"/>
      <c r="B898" s="25"/>
      <c r="C898" s="25"/>
      <c r="D898" s="25"/>
      <c r="E898" s="25"/>
      <c r="F898" s="25"/>
      <c r="G898" s="25"/>
      <c r="H898" s="25"/>
      <c r="I898" s="39"/>
      <c r="J898" s="25"/>
      <c r="K898" s="25"/>
      <c r="L898" s="25"/>
      <c r="M898" s="25"/>
      <c r="N898" s="25"/>
      <c r="O898" s="25"/>
      <c r="P898" s="25"/>
      <c r="Q898" s="25"/>
      <c r="R898" s="25"/>
      <c r="S898" s="25"/>
      <c r="T898" s="25"/>
      <c r="U898" s="25"/>
      <c r="V898" s="25"/>
      <c r="W898" s="25"/>
      <c r="X898" s="25"/>
      <c r="Y898" s="25"/>
      <c r="Z898" s="25"/>
      <c r="AA898" s="25"/>
      <c r="AB898" s="25"/>
    </row>
    <row r="899" spans="1:28" ht="12.75" customHeight="1">
      <c r="A899" s="25"/>
      <c r="B899" s="25"/>
      <c r="C899" s="25"/>
      <c r="D899" s="25"/>
      <c r="E899" s="25"/>
      <c r="F899" s="25"/>
      <c r="G899" s="25"/>
      <c r="H899" s="25"/>
      <c r="I899" s="39"/>
      <c r="J899" s="25"/>
      <c r="K899" s="25"/>
      <c r="L899" s="25"/>
      <c r="M899" s="25"/>
      <c r="N899" s="25"/>
      <c r="O899" s="25"/>
      <c r="P899" s="25"/>
      <c r="Q899" s="25"/>
      <c r="R899" s="25"/>
      <c r="S899" s="25"/>
      <c r="T899" s="25"/>
      <c r="U899" s="25"/>
      <c r="V899" s="25"/>
      <c r="W899" s="25"/>
      <c r="X899" s="25"/>
      <c r="Y899" s="25"/>
      <c r="Z899" s="25"/>
      <c r="AA899" s="25"/>
      <c r="AB899" s="25"/>
    </row>
    <row r="900" spans="1:28" ht="12.75" customHeight="1">
      <c r="A900" s="25"/>
      <c r="B900" s="25"/>
      <c r="C900" s="25"/>
      <c r="D900" s="25"/>
      <c r="E900" s="25"/>
      <c r="F900" s="25"/>
      <c r="G900" s="25"/>
      <c r="H900" s="25"/>
      <c r="I900" s="39"/>
      <c r="J900" s="25"/>
      <c r="K900" s="25"/>
      <c r="L900" s="25"/>
      <c r="M900" s="25"/>
      <c r="N900" s="25"/>
      <c r="O900" s="25"/>
      <c r="P900" s="25"/>
      <c r="Q900" s="25"/>
      <c r="R900" s="25"/>
      <c r="S900" s="25"/>
      <c r="T900" s="25"/>
      <c r="U900" s="25"/>
      <c r="V900" s="25"/>
      <c r="W900" s="25"/>
      <c r="X900" s="25"/>
      <c r="Y900" s="25"/>
      <c r="Z900" s="25"/>
      <c r="AA900" s="25"/>
      <c r="AB900" s="25"/>
    </row>
    <row r="901" spans="1:28" ht="12.75" customHeight="1">
      <c r="A901" s="25"/>
      <c r="B901" s="25"/>
      <c r="C901" s="25"/>
      <c r="D901" s="25"/>
      <c r="E901" s="25"/>
      <c r="F901" s="25"/>
      <c r="G901" s="25"/>
      <c r="H901" s="25"/>
      <c r="I901" s="39"/>
      <c r="J901" s="25"/>
      <c r="K901" s="25"/>
      <c r="L901" s="25"/>
      <c r="M901" s="25"/>
      <c r="N901" s="25"/>
      <c r="O901" s="25"/>
      <c r="P901" s="25"/>
      <c r="Q901" s="25"/>
      <c r="R901" s="25"/>
      <c r="S901" s="25"/>
      <c r="T901" s="25"/>
      <c r="U901" s="25"/>
      <c r="V901" s="25"/>
      <c r="W901" s="25"/>
      <c r="X901" s="25"/>
      <c r="Y901" s="25"/>
      <c r="Z901" s="25"/>
      <c r="AA901" s="25"/>
      <c r="AB901" s="25"/>
    </row>
    <row r="902" spans="1:28" ht="12.75" customHeight="1">
      <c r="A902" s="25"/>
      <c r="B902" s="25"/>
      <c r="C902" s="25"/>
      <c r="D902" s="25"/>
      <c r="E902" s="25"/>
      <c r="F902" s="25"/>
      <c r="G902" s="25"/>
      <c r="H902" s="25"/>
      <c r="I902" s="39"/>
      <c r="J902" s="25"/>
      <c r="K902" s="25"/>
      <c r="L902" s="25"/>
      <c r="M902" s="25"/>
      <c r="N902" s="25"/>
      <c r="O902" s="25"/>
      <c r="P902" s="25"/>
      <c r="Q902" s="25"/>
      <c r="R902" s="25"/>
      <c r="S902" s="25"/>
      <c r="T902" s="25"/>
      <c r="U902" s="25"/>
      <c r="V902" s="25"/>
      <c r="W902" s="25"/>
      <c r="X902" s="25"/>
      <c r="Y902" s="25"/>
      <c r="Z902" s="25"/>
      <c r="AA902" s="25"/>
      <c r="AB902" s="25"/>
    </row>
    <row r="903" spans="1:28" ht="12.75" customHeight="1">
      <c r="A903" s="25"/>
      <c r="B903" s="25"/>
      <c r="C903" s="25"/>
      <c r="D903" s="25"/>
      <c r="E903" s="25"/>
      <c r="F903" s="25"/>
      <c r="G903" s="25"/>
      <c r="H903" s="25"/>
      <c r="I903" s="39"/>
      <c r="J903" s="25"/>
      <c r="K903" s="25"/>
      <c r="L903" s="25"/>
      <c r="M903" s="25"/>
      <c r="N903" s="25"/>
      <c r="O903" s="25"/>
      <c r="P903" s="25"/>
      <c r="Q903" s="25"/>
      <c r="R903" s="25"/>
      <c r="S903" s="25"/>
      <c r="T903" s="25"/>
      <c r="U903" s="25"/>
      <c r="V903" s="25"/>
      <c r="W903" s="25"/>
      <c r="X903" s="25"/>
      <c r="Y903" s="25"/>
      <c r="Z903" s="25"/>
      <c r="AA903" s="25"/>
      <c r="AB903" s="25"/>
    </row>
    <row r="904" spans="1:28" ht="12.75" customHeight="1">
      <c r="A904" s="25"/>
      <c r="B904" s="25"/>
      <c r="C904" s="25"/>
      <c r="D904" s="25"/>
      <c r="E904" s="25"/>
      <c r="F904" s="25"/>
      <c r="G904" s="25"/>
      <c r="H904" s="25"/>
      <c r="I904" s="39"/>
      <c r="J904" s="25"/>
      <c r="K904" s="25"/>
      <c r="L904" s="25"/>
      <c r="M904" s="25"/>
      <c r="N904" s="25"/>
      <c r="O904" s="25"/>
      <c r="P904" s="25"/>
      <c r="Q904" s="25"/>
      <c r="R904" s="25"/>
      <c r="S904" s="25"/>
      <c r="T904" s="25"/>
      <c r="U904" s="25"/>
      <c r="V904" s="25"/>
      <c r="W904" s="25"/>
      <c r="X904" s="25"/>
      <c r="Y904" s="25"/>
      <c r="Z904" s="25"/>
      <c r="AA904" s="25"/>
      <c r="AB904" s="25"/>
    </row>
    <row r="905" spans="1:28" ht="12.75" customHeight="1">
      <c r="A905" s="25"/>
      <c r="B905" s="25"/>
      <c r="C905" s="25"/>
      <c r="D905" s="25"/>
      <c r="E905" s="25"/>
      <c r="F905" s="25"/>
      <c r="G905" s="25"/>
      <c r="H905" s="25"/>
      <c r="I905" s="39"/>
      <c r="J905" s="25"/>
      <c r="K905" s="25"/>
      <c r="L905" s="25"/>
      <c r="M905" s="25"/>
      <c r="N905" s="25"/>
      <c r="O905" s="25"/>
      <c r="P905" s="25"/>
      <c r="Q905" s="25"/>
      <c r="R905" s="25"/>
      <c r="S905" s="25"/>
      <c r="T905" s="25"/>
      <c r="U905" s="25"/>
      <c r="V905" s="25"/>
      <c r="W905" s="25"/>
      <c r="X905" s="25"/>
      <c r="Y905" s="25"/>
      <c r="Z905" s="25"/>
      <c r="AA905" s="25"/>
      <c r="AB905" s="25"/>
    </row>
    <row r="906" spans="1:28" ht="12.75" customHeight="1">
      <c r="A906" s="25"/>
      <c r="B906" s="25"/>
      <c r="C906" s="25"/>
      <c r="D906" s="25"/>
      <c r="E906" s="25"/>
      <c r="F906" s="25"/>
      <c r="G906" s="25"/>
      <c r="H906" s="25"/>
      <c r="I906" s="39"/>
      <c r="J906" s="25"/>
      <c r="K906" s="25"/>
      <c r="L906" s="25"/>
      <c r="M906" s="25"/>
      <c r="N906" s="25"/>
      <c r="O906" s="25"/>
      <c r="P906" s="25"/>
      <c r="Q906" s="25"/>
      <c r="R906" s="25"/>
      <c r="S906" s="25"/>
      <c r="T906" s="25"/>
      <c r="U906" s="25"/>
      <c r="V906" s="25"/>
      <c r="W906" s="25"/>
      <c r="X906" s="25"/>
      <c r="Y906" s="25"/>
      <c r="Z906" s="25"/>
      <c r="AA906" s="25"/>
      <c r="AB906" s="25"/>
    </row>
    <row r="907" spans="1:28" ht="12.75" customHeight="1">
      <c r="A907" s="25"/>
      <c r="B907" s="25"/>
      <c r="C907" s="25"/>
      <c r="D907" s="25"/>
      <c r="E907" s="25"/>
      <c r="F907" s="25"/>
      <c r="G907" s="25"/>
      <c r="H907" s="25"/>
      <c r="I907" s="39"/>
      <c r="J907" s="25"/>
      <c r="K907" s="25"/>
      <c r="L907" s="25"/>
      <c r="M907" s="25"/>
      <c r="N907" s="25"/>
      <c r="O907" s="25"/>
      <c r="P907" s="25"/>
      <c r="Q907" s="25"/>
      <c r="R907" s="25"/>
      <c r="S907" s="25"/>
      <c r="T907" s="25"/>
      <c r="U907" s="25"/>
      <c r="V907" s="25"/>
      <c r="W907" s="25"/>
      <c r="X907" s="25"/>
      <c r="Y907" s="25"/>
      <c r="Z907" s="25"/>
      <c r="AA907" s="25"/>
      <c r="AB907" s="25"/>
    </row>
    <row r="908" spans="1:28" ht="12.75" customHeight="1">
      <c r="A908" s="25"/>
      <c r="B908" s="25"/>
      <c r="C908" s="25"/>
      <c r="D908" s="25"/>
      <c r="E908" s="25"/>
      <c r="F908" s="25"/>
      <c r="G908" s="25"/>
      <c r="H908" s="25"/>
      <c r="I908" s="39"/>
      <c r="J908" s="25"/>
      <c r="K908" s="25"/>
      <c r="L908" s="25"/>
      <c r="M908" s="25"/>
      <c r="N908" s="25"/>
      <c r="O908" s="25"/>
      <c r="P908" s="25"/>
      <c r="Q908" s="25"/>
      <c r="R908" s="25"/>
      <c r="S908" s="25"/>
      <c r="T908" s="25"/>
      <c r="U908" s="25"/>
      <c r="V908" s="25"/>
      <c r="W908" s="25"/>
      <c r="X908" s="25"/>
      <c r="Y908" s="25"/>
      <c r="Z908" s="25"/>
      <c r="AA908" s="25"/>
      <c r="AB908" s="25"/>
    </row>
    <row r="909" spans="1:28" ht="12.75" customHeight="1">
      <c r="A909" s="25"/>
      <c r="B909" s="25"/>
      <c r="C909" s="25"/>
      <c r="D909" s="25"/>
      <c r="E909" s="25"/>
      <c r="F909" s="25"/>
      <c r="G909" s="25"/>
      <c r="H909" s="25"/>
      <c r="I909" s="39"/>
      <c r="J909" s="25"/>
      <c r="K909" s="25"/>
      <c r="L909" s="25"/>
      <c r="M909" s="25"/>
      <c r="N909" s="25"/>
      <c r="O909" s="25"/>
      <c r="P909" s="25"/>
      <c r="Q909" s="25"/>
      <c r="R909" s="25"/>
      <c r="S909" s="25"/>
      <c r="T909" s="25"/>
      <c r="U909" s="25"/>
      <c r="V909" s="25"/>
      <c r="W909" s="25"/>
      <c r="X909" s="25"/>
      <c r="Y909" s="25"/>
      <c r="Z909" s="25"/>
      <c r="AA909" s="25"/>
      <c r="AB909" s="25"/>
    </row>
    <row r="910" spans="1:28" ht="12.75" customHeight="1">
      <c r="A910" s="25"/>
      <c r="B910" s="25"/>
      <c r="C910" s="25"/>
      <c r="D910" s="25"/>
      <c r="E910" s="25"/>
      <c r="F910" s="25"/>
      <c r="G910" s="25"/>
      <c r="H910" s="25"/>
      <c r="I910" s="39"/>
      <c r="J910" s="25"/>
      <c r="K910" s="25"/>
      <c r="L910" s="25"/>
      <c r="M910" s="25"/>
      <c r="N910" s="25"/>
      <c r="O910" s="25"/>
      <c r="P910" s="25"/>
      <c r="Q910" s="25"/>
      <c r="R910" s="25"/>
      <c r="S910" s="25"/>
      <c r="T910" s="25"/>
      <c r="U910" s="25"/>
      <c r="V910" s="25"/>
      <c r="W910" s="25"/>
      <c r="X910" s="25"/>
      <c r="Y910" s="25"/>
      <c r="Z910" s="25"/>
      <c r="AA910" s="25"/>
      <c r="AB910" s="25"/>
    </row>
    <row r="911" spans="1:28" ht="12.75" customHeight="1">
      <c r="A911" s="25"/>
      <c r="B911" s="25"/>
      <c r="C911" s="25"/>
      <c r="D911" s="25"/>
      <c r="E911" s="25"/>
      <c r="F911" s="25"/>
      <c r="G911" s="25"/>
      <c r="H911" s="25"/>
      <c r="I911" s="39"/>
      <c r="J911" s="25"/>
      <c r="K911" s="25"/>
      <c r="L911" s="25"/>
      <c r="M911" s="25"/>
      <c r="N911" s="25"/>
      <c r="O911" s="25"/>
      <c r="P911" s="25"/>
      <c r="Q911" s="25"/>
      <c r="R911" s="25"/>
      <c r="S911" s="25"/>
      <c r="T911" s="25"/>
      <c r="U911" s="25"/>
      <c r="V911" s="25"/>
      <c r="W911" s="25"/>
      <c r="X911" s="25"/>
      <c r="Y911" s="25"/>
      <c r="Z911" s="25"/>
      <c r="AA911" s="25"/>
      <c r="AB911" s="25"/>
    </row>
    <row r="912" spans="1:28" ht="12.75" customHeight="1">
      <c r="A912" s="25"/>
      <c r="B912" s="25"/>
      <c r="C912" s="25"/>
      <c r="D912" s="25"/>
      <c r="E912" s="25"/>
      <c r="F912" s="25"/>
      <c r="G912" s="25"/>
      <c r="H912" s="25"/>
      <c r="I912" s="39"/>
      <c r="J912" s="25"/>
      <c r="K912" s="25"/>
      <c r="L912" s="25"/>
      <c r="M912" s="25"/>
      <c r="N912" s="25"/>
      <c r="O912" s="25"/>
      <c r="P912" s="25"/>
      <c r="Q912" s="25"/>
      <c r="R912" s="25"/>
      <c r="S912" s="25"/>
      <c r="T912" s="25"/>
      <c r="U912" s="25"/>
      <c r="V912" s="25"/>
      <c r="W912" s="25"/>
      <c r="X912" s="25"/>
      <c r="Y912" s="25"/>
      <c r="Z912" s="25"/>
      <c r="AA912" s="25"/>
      <c r="AB912" s="25"/>
    </row>
    <row r="913" spans="1:28" ht="12.75" customHeight="1">
      <c r="A913" s="25"/>
      <c r="B913" s="25"/>
      <c r="C913" s="25"/>
      <c r="D913" s="25"/>
      <c r="E913" s="25"/>
      <c r="F913" s="25"/>
      <c r="G913" s="25"/>
      <c r="H913" s="25"/>
      <c r="I913" s="39"/>
      <c r="J913" s="25"/>
      <c r="K913" s="25"/>
      <c r="L913" s="25"/>
      <c r="M913" s="25"/>
      <c r="N913" s="25"/>
      <c r="O913" s="25"/>
      <c r="P913" s="25"/>
      <c r="Q913" s="25"/>
      <c r="R913" s="25"/>
      <c r="S913" s="25"/>
      <c r="T913" s="25"/>
      <c r="U913" s="25"/>
      <c r="V913" s="25"/>
      <c r="W913" s="25"/>
      <c r="X913" s="25"/>
      <c r="Y913" s="25"/>
      <c r="Z913" s="25"/>
      <c r="AA913" s="25"/>
      <c r="AB913" s="25"/>
    </row>
    <row r="914" spans="1:28" ht="12.75" customHeight="1">
      <c r="A914" s="25"/>
      <c r="B914" s="25"/>
      <c r="C914" s="25"/>
      <c r="D914" s="25"/>
      <c r="E914" s="25"/>
      <c r="F914" s="25"/>
      <c r="G914" s="25"/>
      <c r="H914" s="25"/>
      <c r="I914" s="39"/>
      <c r="J914" s="25"/>
      <c r="K914" s="25"/>
      <c r="L914" s="25"/>
      <c r="M914" s="25"/>
      <c r="N914" s="25"/>
      <c r="O914" s="25"/>
      <c r="P914" s="25"/>
      <c r="Q914" s="25"/>
      <c r="R914" s="25"/>
      <c r="S914" s="25"/>
      <c r="T914" s="25"/>
      <c r="U914" s="25"/>
      <c r="V914" s="25"/>
      <c r="W914" s="25"/>
      <c r="X914" s="25"/>
      <c r="Y914" s="25"/>
      <c r="Z914" s="25"/>
      <c r="AA914" s="25"/>
      <c r="AB914" s="25"/>
    </row>
    <row r="915" spans="1:28" ht="12.75" customHeight="1">
      <c r="A915" s="25"/>
      <c r="B915" s="25"/>
      <c r="C915" s="25"/>
      <c r="D915" s="25"/>
      <c r="E915" s="25"/>
      <c r="F915" s="25"/>
      <c r="G915" s="25"/>
      <c r="H915" s="25"/>
      <c r="I915" s="39"/>
      <c r="J915" s="25"/>
      <c r="K915" s="25"/>
      <c r="L915" s="25"/>
      <c r="M915" s="25"/>
      <c r="N915" s="25"/>
      <c r="O915" s="25"/>
      <c r="P915" s="25"/>
      <c r="Q915" s="25"/>
      <c r="R915" s="25"/>
      <c r="S915" s="25"/>
      <c r="T915" s="25"/>
      <c r="U915" s="25"/>
      <c r="V915" s="25"/>
      <c r="W915" s="25"/>
      <c r="X915" s="25"/>
      <c r="Y915" s="25"/>
      <c r="Z915" s="25"/>
      <c r="AA915" s="25"/>
      <c r="AB915" s="25"/>
    </row>
    <row r="916" spans="1:28" ht="12.75" customHeight="1">
      <c r="A916" s="25"/>
      <c r="B916" s="25"/>
      <c r="C916" s="25"/>
      <c r="D916" s="25"/>
      <c r="E916" s="25"/>
      <c r="F916" s="25"/>
      <c r="G916" s="25"/>
      <c r="H916" s="25"/>
      <c r="I916" s="39"/>
      <c r="J916" s="25"/>
      <c r="K916" s="25"/>
      <c r="L916" s="25"/>
      <c r="M916" s="25"/>
      <c r="N916" s="25"/>
      <c r="O916" s="25"/>
      <c r="P916" s="25"/>
      <c r="Q916" s="25"/>
      <c r="R916" s="25"/>
      <c r="S916" s="25"/>
      <c r="T916" s="25"/>
      <c r="U916" s="25"/>
      <c r="V916" s="25"/>
      <c r="W916" s="25"/>
      <c r="X916" s="25"/>
      <c r="Y916" s="25"/>
      <c r="Z916" s="25"/>
      <c r="AA916" s="25"/>
      <c r="AB916" s="25"/>
    </row>
    <row r="917" spans="1:28" ht="12.75" customHeight="1">
      <c r="A917" s="25"/>
      <c r="B917" s="25"/>
      <c r="C917" s="25"/>
      <c r="D917" s="25"/>
      <c r="E917" s="25"/>
      <c r="F917" s="25"/>
      <c r="G917" s="25"/>
      <c r="H917" s="25"/>
      <c r="I917" s="39"/>
      <c r="J917" s="25"/>
      <c r="K917" s="25"/>
      <c r="L917" s="25"/>
      <c r="M917" s="25"/>
      <c r="N917" s="25"/>
      <c r="O917" s="25"/>
      <c r="P917" s="25"/>
      <c r="Q917" s="25"/>
      <c r="R917" s="25"/>
      <c r="S917" s="25"/>
      <c r="T917" s="25"/>
      <c r="U917" s="25"/>
      <c r="V917" s="25"/>
      <c r="W917" s="25"/>
      <c r="X917" s="25"/>
      <c r="Y917" s="25"/>
      <c r="Z917" s="25"/>
      <c r="AA917" s="25"/>
      <c r="AB917" s="25"/>
    </row>
    <row r="918" spans="1:28" ht="12.75" customHeight="1">
      <c r="A918" s="25"/>
      <c r="B918" s="25"/>
      <c r="C918" s="25"/>
      <c r="D918" s="25"/>
      <c r="E918" s="25"/>
      <c r="F918" s="25"/>
      <c r="G918" s="25"/>
      <c r="H918" s="25"/>
      <c r="I918" s="39"/>
      <c r="J918" s="25"/>
      <c r="K918" s="25"/>
      <c r="L918" s="25"/>
      <c r="M918" s="25"/>
      <c r="N918" s="25"/>
      <c r="O918" s="25"/>
      <c r="P918" s="25"/>
      <c r="Q918" s="25"/>
      <c r="R918" s="25"/>
      <c r="S918" s="25"/>
      <c r="T918" s="25"/>
      <c r="U918" s="25"/>
      <c r="V918" s="25"/>
      <c r="W918" s="25"/>
      <c r="X918" s="25"/>
      <c r="Y918" s="25"/>
      <c r="Z918" s="25"/>
      <c r="AA918" s="25"/>
      <c r="AB918" s="25"/>
    </row>
    <row r="919" spans="1:28" ht="12.75" customHeight="1">
      <c r="A919" s="25"/>
      <c r="B919" s="25"/>
      <c r="C919" s="25"/>
      <c r="D919" s="25"/>
      <c r="E919" s="25"/>
      <c r="F919" s="25"/>
      <c r="G919" s="25"/>
      <c r="H919" s="25"/>
      <c r="I919" s="39"/>
      <c r="J919" s="25"/>
      <c r="K919" s="25"/>
      <c r="L919" s="25"/>
      <c r="M919" s="25"/>
      <c r="N919" s="25"/>
      <c r="O919" s="25"/>
      <c r="P919" s="25"/>
      <c r="Q919" s="25"/>
      <c r="R919" s="25"/>
      <c r="S919" s="25"/>
      <c r="T919" s="25"/>
      <c r="U919" s="25"/>
      <c r="V919" s="25"/>
      <c r="W919" s="25"/>
      <c r="X919" s="25"/>
      <c r="Y919" s="25"/>
      <c r="Z919" s="25"/>
      <c r="AA919" s="25"/>
      <c r="AB919" s="25"/>
    </row>
    <row r="920" spans="1:28" ht="12.75" customHeight="1">
      <c r="A920" s="25"/>
      <c r="B920" s="25"/>
      <c r="C920" s="25"/>
      <c r="D920" s="25"/>
      <c r="E920" s="25"/>
      <c r="F920" s="25"/>
      <c r="G920" s="25"/>
      <c r="H920" s="25"/>
      <c r="I920" s="39"/>
      <c r="J920" s="25"/>
      <c r="K920" s="25"/>
      <c r="L920" s="25"/>
      <c r="M920" s="25"/>
      <c r="N920" s="25"/>
      <c r="O920" s="25"/>
      <c r="P920" s="25"/>
      <c r="Q920" s="25"/>
      <c r="R920" s="25"/>
      <c r="S920" s="25"/>
      <c r="T920" s="25"/>
      <c r="U920" s="25"/>
      <c r="V920" s="25"/>
      <c r="W920" s="25"/>
      <c r="X920" s="25"/>
      <c r="Y920" s="25"/>
      <c r="Z920" s="25"/>
      <c r="AA920" s="25"/>
      <c r="AB920" s="25"/>
    </row>
    <row r="921" spans="1:28" ht="12.75" customHeight="1">
      <c r="A921" s="25"/>
      <c r="B921" s="25"/>
      <c r="C921" s="25"/>
      <c r="D921" s="25"/>
      <c r="E921" s="25"/>
      <c r="F921" s="25"/>
      <c r="G921" s="25"/>
      <c r="H921" s="25"/>
      <c r="I921" s="39"/>
      <c r="J921" s="25"/>
      <c r="K921" s="25"/>
      <c r="L921" s="25"/>
      <c r="M921" s="25"/>
      <c r="N921" s="25"/>
      <c r="O921" s="25"/>
      <c r="P921" s="25"/>
      <c r="Q921" s="25"/>
      <c r="R921" s="25"/>
      <c r="S921" s="25"/>
      <c r="T921" s="25"/>
      <c r="U921" s="25"/>
      <c r="V921" s="25"/>
      <c r="W921" s="25"/>
      <c r="X921" s="25"/>
      <c r="Y921" s="25"/>
      <c r="Z921" s="25"/>
      <c r="AA921" s="25"/>
      <c r="AB921" s="25"/>
    </row>
    <row r="922" spans="1:28" ht="12.75" customHeight="1">
      <c r="A922" s="25"/>
      <c r="B922" s="25"/>
      <c r="C922" s="25"/>
      <c r="D922" s="25"/>
      <c r="E922" s="25"/>
      <c r="F922" s="25"/>
      <c r="G922" s="25"/>
      <c r="H922" s="25"/>
      <c r="I922" s="39"/>
      <c r="J922" s="25"/>
      <c r="K922" s="25"/>
      <c r="L922" s="25"/>
      <c r="M922" s="25"/>
      <c r="N922" s="25"/>
      <c r="O922" s="25"/>
      <c r="P922" s="25"/>
      <c r="Q922" s="25"/>
      <c r="R922" s="25"/>
      <c r="S922" s="25"/>
      <c r="T922" s="25"/>
      <c r="U922" s="25"/>
      <c r="V922" s="25"/>
      <c r="W922" s="25"/>
      <c r="X922" s="25"/>
      <c r="Y922" s="25"/>
      <c r="Z922" s="25"/>
      <c r="AA922" s="25"/>
      <c r="AB922" s="25"/>
    </row>
    <row r="923" spans="1:28" ht="12.75" customHeight="1">
      <c r="A923" s="25"/>
      <c r="B923" s="25"/>
      <c r="C923" s="25"/>
      <c r="D923" s="25"/>
      <c r="E923" s="25"/>
      <c r="F923" s="25"/>
      <c r="G923" s="25"/>
      <c r="H923" s="25"/>
      <c r="I923" s="39"/>
      <c r="J923" s="25"/>
      <c r="K923" s="25"/>
      <c r="L923" s="25"/>
      <c r="M923" s="25"/>
      <c r="N923" s="25"/>
      <c r="O923" s="25"/>
      <c r="P923" s="25"/>
      <c r="Q923" s="25"/>
      <c r="R923" s="25"/>
      <c r="S923" s="25"/>
      <c r="T923" s="25"/>
      <c r="U923" s="25"/>
      <c r="V923" s="25"/>
      <c r="W923" s="25"/>
      <c r="X923" s="25"/>
      <c r="Y923" s="25"/>
      <c r="Z923" s="25"/>
      <c r="AA923" s="25"/>
      <c r="AB923" s="25"/>
    </row>
    <row r="924" spans="1:28" ht="12.75" customHeight="1">
      <c r="A924" s="25"/>
      <c r="B924" s="25"/>
      <c r="C924" s="25"/>
      <c r="D924" s="25"/>
      <c r="E924" s="25"/>
      <c r="F924" s="25"/>
      <c r="G924" s="25"/>
      <c r="H924" s="25"/>
      <c r="I924" s="39"/>
      <c r="J924" s="25"/>
      <c r="K924" s="25"/>
      <c r="L924" s="25"/>
      <c r="M924" s="25"/>
      <c r="N924" s="25"/>
      <c r="O924" s="25"/>
      <c r="P924" s="25"/>
      <c r="Q924" s="25"/>
      <c r="R924" s="25"/>
      <c r="S924" s="25"/>
      <c r="T924" s="25"/>
      <c r="U924" s="25"/>
      <c r="V924" s="25"/>
      <c r="W924" s="25"/>
      <c r="X924" s="25"/>
      <c r="Y924" s="25"/>
      <c r="Z924" s="25"/>
      <c r="AA924" s="25"/>
      <c r="AB924" s="25"/>
    </row>
    <row r="925" spans="1:28" ht="12.75" customHeight="1">
      <c r="A925" s="25"/>
      <c r="B925" s="25"/>
      <c r="C925" s="25"/>
      <c r="D925" s="25"/>
      <c r="E925" s="25"/>
      <c r="F925" s="25"/>
      <c r="G925" s="25"/>
      <c r="H925" s="25"/>
      <c r="I925" s="39"/>
      <c r="J925" s="25"/>
      <c r="K925" s="25"/>
      <c r="L925" s="25"/>
      <c r="M925" s="25"/>
      <c r="N925" s="25"/>
      <c r="O925" s="25"/>
      <c r="P925" s="25"/>
      <c r="Q925" s="25"/>
      <c r="R925" s="25"/>
      <c r="S925" s="25"/>
      <c r="T925" s="25"/>
      <c r="U925" s="25"/>
      <c r="V925" s="25"/>
      <c r="W925" s="25"/>
      <c r="X925" s="25"/>
      <c r="Y925" s="25"/>
      <c r="Z925" s="25"/>
      <c r="AA925" s="25"/>
      <c r="AB925" s="25"/>
    </row>
    <row r="926" spans="1:28" ht="12.75" customHeight="1">
      <c r="A926" s="25"/>
      <c r="B926" s="25"/>
      <c r="C926" s="25"/>
      <c r="D926" s="25"/>
      <c r="E926" s="25"/>
      <c r="F926" s="25"/>
      <c r="G926" s="25"/>
      <c r="H926" s="25"/>
      <c r="I926" s="39"/>
      <c r="J926" s="25"/>
      <c r="K926" s="25"/>
      <c r="L926" s="25"/>
      <c r="M926" s="25"/>
      <c r="N926" s="25"/>
      <c r="O926" s="25"/>
      <c r="P926" s="25"/>
      <c r="Q926" s="25"/>
      <c r="R926" s="25"/>
      <c r="S926" s="25"/>
      <c r="T926" s="25"/>
      <c r="U926" s="25"/>
      <c r="V926" s="25"/>
      <c r="W926" s="25"/>
      <c r="X926" s="25"/>
      <c r="Y926" s="25"/>
      <c r="Z926" s="25"/>
      <c r="AA926" s="25"/>
      <c r="AB926" s="25"/>
    </row>
    <row r="927" spans="1:28" ht="12.75" customHeight="1">
      <c r="A927" s="25"/>
      <c r="B927" s="25"/>
      <c r="C927" s="25"/>
      <c r="D927" s="25"/>
      <c r="E927" s="25"/>
      <c r="F927" s="25"/>
      <c r="G927" s="25"/>
      <c r="H927" s="25"/>
      <c r="I927" s="39"/>
      <c r="J927" s="25"/>
      <c r="K927" s="25"/>
      <c r="L927" s="25"/>
      <c r="M927" s="25"/>
      <c r="N927" s="25"/>
      <c r="O927" s="25"/>
      <c r="P927" s="25"/>
      <c r="Q927" s="25"/>
      <c r="R927" s="25"/>
      <c r="S927" s="25"/>
      <c r="T927" s="25"/>
      <c r="U927" s="25"/>
      <c r="V927" s="25"/>
      <c r="W927" s="25"/>
      <c r="X927" s="25"/>
      <c r="Y927" s="25"/>
      <c r="Z927" s="25"/>
      <c r="AA927" s="25"/>
      <c r="AB927" s="25"/>
    </row>
    <row r="928" spans="1:28" ht="12.75" customHeight="1">
      <c r="A928" s="25"/>
      <c r="B928" s="25"/>
      <c r="C928" s="25"/>
      <c r="D928" s="25"/>
      <c r="E928" s="25"/>
      <c r="F928" s="25"/>
      <c r="G928" s="25"/>
      <c r="H928" s="25"/>
      <c r="I928" s="39"/>
      <c r="J928" s="25"/>
      <c r="K928" s="25"/>
      <c r="L928" s="25"/>
      <c r="M928" s="25"/>
      <c r="N928" s="25"/>
      <c r="O928" s="25"/>
      <c r="P928" s="25"/>
      <c r="Q928" s="25"/>
      <c r="R928" s="25"/>
      <c r="S928" s="25"/>
      <c r="T928" s="25"/>
      <c r="U928" s="25"/>
      <c r="V928" s="25"/>
      <c r="W928" s="25"/>
      <c r="X928" s="25"/>
      <c r="Y928" s="25"/>
      <c r="Z928" s="25"/>
      <c r="AA928" s="25"/>
      <c r="AB928" s="25"/>
    </row>
    <row r="929" spans="1:28" ht="12.75" customHeight="1">
      <c r="A929" s="25"/>
      <c r="B929" s="25"/>
      <c r="C929" s="25"/>
      <c r="D929" s="25"/>
      <c r="E929" s="25"/>
      <c r="F929" s="25"/>
      <c r="G929" s="25"/>
      <c r="H929" s="25"/>
      <c r="I929" s="39"/>
      <c r="J929" s="25"/>
      <c r="K929" s="25"/>
      <c r="L929" s="25"/>
      <c r="M929" s="25"/>
      <c r="N929" s="25"/>
      <c r="O929" s="25"/>
      <c r="P929" s="25"/>
      <c r="Q929" s="25"/>
      <c r="R929" s="25"/>
      <c r="S929" s="25"/>
      <c r="T929" s="25"/>
      <c r="U929" s="25"/>
      <c r="V929" s="25"/>
      <c r="W929" s="25"/>
      <c r="X929" s="25"/>
      <c r="Y929" s="25"/>
      <c r="Z929" s="25"/>
      <c r="AA929" s="25"/>
      <c r="AB929" s="25"/>
    </row>
    <row r="930" spans="1:28" ht="12.75" customHeight="1">
      <c r="A930" s="25"/>
      <c r="B930" s="25"/>
      <c r="C930" s="25"/>
      <c r="D930" s="25"/>
      <c r="E930" s="25"/>
      <c r="F930" s="25"/>
      <c r="G930" s="25"/>
      <c r="H930" s="25"/>
      <c r="I930" s="39"/>
      <c r="J930" s="25"/>
      <c r="K930" s="25"/>
      <c r="L930" s="25"/>
      <c r="M930" s="25"/>
      <c r="N930" s="25"/>
      <c r="O930" s="25"/>
      <c r="P930" s="25"/>
      <c r="Q930" s="25"/>
      <c r="R930" s="25"/>
      <c r="S930" s="25"/>
      <c r="T930" s="25"/>
      <c r="U930" s="25"/>
      <c r="V930" s="25"/>
      <c r="W930" s="25"/>
      <c r="X930" s="25"/>
      <c r="Y930" s="25"/>
      <c r="Z930" s="25"/>
      <c r="AA930" s="25"/>
      <c r="AB930" s="25"/>
    </row>
    <row r="931" spans="1:28" ht="12.75" customHeight="1">
      <c r="A931" s="25"/>
      <c r="B931" s="25"/>
      <c r="C931" s="25"/>
      <c r="D931" s="25"/>
      <c r="E931" s="25"/>
      <c r="F931" s="25"/>
      <c r="G931" s="25"/>
      <c r="H931" s="25"/>
      <c r="I931" s="39"/>
      <c r="J931" s="25"/>
      <c r="K931" s="25"/>
      <c r="L931" s="25"/>
      <c r="M931" s="25"/>
      <c r="N931" s="25"/>
      <c r="O931" s="25"/>
      <c r="P931" s="25"/>
      <c r="Q931" s="25"/>
      <c r="R931" s="25"/>
      <c r="S931" s="25"/>
      <c r="T931" s="25"/>
      <c r="U931" s="25"/>
      <c r="V931" s="25"/>
      <c r="W931" s="25"/>
      <c r="X931" s="25"/>
      <c r="Y931" s="25"/>
      <c r="Z931" s="25"/>
      <c r="AA931" s="25"/>
      <c r="AB931" s="25"/>
    </row>
    <row r="932" spans="1:28" ht="12.75" customHeight="1">
      <c r="A932" s="25"/>
      <c r="B932" s="25"/>
      <c r="C932" s="25"/>
      <c r="D932" s="25"/>
      <c r="E932" s="25"/>
      <c r="F932" s="25"/>
      <c r="G932" s="25"/>
      <c r="H932" s="25"/>
      <c r="I932" s="39"/>
      <c r="J932" s="25"/>
      <c r="K932" s="25"/>
      <c r="L932" s="25"/>
      <c r="M932" s="25"/>
      <c r="N932" s="25"/>
      <c r="O932" s="25"/>
      <c r="P932" s="25"/>
      <c r="Q932" s="25"/>
      <c r="R932" s="25"/>
      <c r="S932" s="25"/>
      <c r="T932" s="25"/>
      <c r="U932" s="25"/>
      <c r="V932" s="25"/>
      <c r="W932" s="25"/>
      <c r="X932" s="25"/>
      <c r="Y932" s="25"/>
      <c r="Z932" s="25"/>
      <c r="AA932" s="25"/>
      <c r="AB932" s="25"/>
    </row>
    <row r="933" spans="1:28" ht="12.75" customHeight="1">
      <c r="A933" s="25"/>
      <c r="B933" s="25"/>
      <c r="C933" s="25"/>
      <c r="D933" s="25"/>
      <c r="E933" s="25"/>
      <c r="F933" s="25"/>
      <c r="G933" s="25"/>
      <c r="H933" s="25"/>
      <c r="I933" s="39"/>
      <c r="J933" s="25"/>
      <c r="K933" s="25"/>
      <c r="L933" s="25"/>
      <c r="M933" s="25"/>
      <c r="N933" s="25"/>
      <c r="O933" s="25"/>
      <c r="P933" s="25"/>
      <c r="Q933" s="25"/>
      <c r="R933" s="25"/>
      <c r="S933" s="25"/>
      <c r="T933" s="25"/>
      <c r="U933" s="25"/>
      <c r="V933" s="25"/>
      <c r="W933" s="25"/>
      <c r="X933" s="25"/>
      <c r="Y933" s="25"/>
      <c r="Z933" s="25"/>
      <c r="AA933" s="25"/>
      <c r="AB933" s="25"/>
    </row>
    <row r="934" spans="1:28" ht="12.75" customHeight="1">
      <c r="A934" s="25"/>
      <c r="B934" s="25"/>
      <c r="C934" s="25"/>
      <c r="D934" s="25"/>
      <c r="E934" s="25"/>
      <c r="F934" s="25"/>
      <c r="G934" s="25"/>
      <c r="H934" s="25"/>
      <c r="I934" s="39"/>
      <c r="J934" s="25"/>
      <c r="K934" s="25"/>
      <c r="L934" s="25"/>
      <c r="M934" s="25"/>
      <c r="N934" s="25"/>
      <c r="O934" s="25"/>
      <c r="P934" s="25"/>
      <c r="Q934" s="25"/>
      <c r="R934" s="25"/>
      <c r="S934" s="25"/>
      <c r="T934" s="25"/>
      <c r="U934" s="25"/>
      <c r="V934" s="25"/>
      <c r="W934" s="25"/>
      <c r="X934" s="25"/>
      <c r="Y934" s="25"/>
      <c r="Z934" s="25"/>
      <c r="AA934" s="25"/>
      <c r="AB934" s="25"/>
    </row>
    <row r="935" spans="1:28" ht="12.75" customHeight="1">
      <c r="A935" s="25"/>
      <c r="B935" s="25"/>
      <c r="C935" s="25"/>
      <c r="D935" s="25"/>
      <c r="E935" s="25"/>
      <c r="F935" s="25"/>
      <c r="G935" s="25"/>
      <c r="H935" s="25"/>
      <c r="I935" s="39"/>
      <c r="J935" s="25"/>
      <c r="K935" s="25"/>
      <c r="L935" s="25"/>
      <c r="M935" s="25"/>
      <c r="N935" s="25"/>
      <c r="O935" s="25"/>
      <c r="P935" s="25"/>
      <c r="Q935" s="25"/>
      <c r="R935" s="25"/>
      <c r="S935" s="25"/>
      <c r="T935" s="25"/>
      <c r="U935" s="25"/>
      <c r="V935" s="25"/>
      <c r="W935" s="25"/>
      <c r="X935" s="25"/>
      <c r="Y935" s="25"/>
      <c r="Z935" s="25"/>
      <c r="AA935" s="25"/>
      <c r="AB935" s="25"/>
    </row>
    <row r="936" spans="1:28" ht="12.75" customHeight="1">
      <c r="A936" s="25"/>
      <c r="B936" s="25"/>
      <c r="C936" s="25"/>
      <c r="D936" s="25"/>
      <c r="E936" s="25"/>
      <c r="F936" s="25"/>
      <c r="G936" s="25"/>
      <c r="H936" s="25"/>
      <c r="I936" s="39"/>
      <c r="J936" s="25"/>
      <c r="K936" s="25"/>
      <c r="L936" s="25"/>
      <c r="M936" s="25"/>
      <c r="N936" s="25"/>
      <c r="O936" s="25"/>
      <c r="P936" s="25"/>
      <c r="Q936" s="25"/>
      <c r="R936" s="25"/>
      <c r="S936" s="25"/>
      <c r="T936" s="25"/>
      <c r="U936" s="25"/>
      <c r="V936" s="25"/>
      <c r="W936" s="25"/>
      <c r="X936" s="25"/>
      <c r="Y936" s="25"/>
      <c r="Z936" s="25"/>
      <c r="AA936" s="25"/>
      <c r="AB936" s="25"/>
    </row>
    <row r="937" spans="1:28" ht="12.75" customHeight="1">
      <c r="A937" s="25"/>
      <c r="B937" s="25"/>
      <c r="C937" s="25"/>
      <c r="D937" s="25"/>
      <c r="E937" s="25"/>
      <c r="F937" s="25"/>
      <c r="G937" s="25"/>
      <c r="H937" s="25"/>
      <c r="I937" s="39"/>
      <c r="J937" s="25"/>
      <c r="K937" s="25"/>
      <c r="L937" s="25"/>
      <c r="M937" s="25"/>
      <c r="N937" s="25"/>
      <c r="O937" s="25"/>
      <c r="P937" s="25"/>
      <c r="Q937" s="25"/>
      <c r="R937" s="25"/>
      <c r="S937" s="25"/>
      <c r="T937" s="25"/>
      <c r="U937" s="25"/>
      <c r="V937" s="25"/>
      <c r="W937" s="25"/>
      <c r="X937" s="25"/>
      <c r="Y937" s="25"/>
      <c r="Z937" s="25"/>
      <c r="AA937" s="25"/>
      <c r="AB937" s="25"/>
    </row>
    <row r="938" spans="1:28" ht="12.75" customHeight="1">
      <c r="A938" s="25"/>
      <c r="B938" s="25"/>
      <c r="C938" s="25"/>
      <c r="D938" s="25"/>
      <c r="E938" s="25"/>
      <c r="F938" s="25"/>
      <c r="G938" s="25"/>
      <c r="H938" s="25"/>
      <c r="I938" s="39"/>
      <c r="J938" s="25"/>
      <c r="K938" s="25"/>
      <c r="L938" s="25"/>
      <c r="M938" s="25"/>
      <c r="N938" s="25"/>
      <c r="O938" s="25"/>
      <c r="P938" s="25"/>
      <c r="Q938" s="25"/>
      <c r="R938" s="25"/>
      <c r="S938" s="25"/>
      <c r="T938" s="25"/>
      <c r="U938" s="25"/>
      <c r="V938" s="25"/>
      <c r="W938" s="25"/>
      <c r="X938" s="25"/>
      <c r="Y938" s="25"/>
      <c r="Z938" s="25"/>
      <c r="AA938" s="25"/>
      <c r="AB938" s="25"/>
    </row>
    <row r="939" spans="1:28" ht="12.75" customHeight="1">
      <c r="A939" s="25"/>
      <c r="B939" s="25"/>
      <c r="C939" s="25"/>
      <c r="D939" s="25"/>
      <c r="E939" s="25"/>
      <c r="F939" s="25"/>
      <c r="G939" s="25"/>
      <c r="H939" s="25"/>
      <c r="I939" s="39"/>
      <c r="J939" s="25"/>
      <c r="K939" s="25"/>
      <c r="L939" s="25"/>
      <c r="M939" s="25"/>
      <c r="N939" s="25"/>
      <c r="O939" s="25"/>
      <c r="P939" s="25"/>
      <c r="Q939" s="25"/>
      <c r="R939" s="25"/>
      <c r="S939" s="25"/>
      <c r="T939" s="25"/>
      <c r="U939" s="25"/>
      <c r="V939" s="25"/>
      <c r="W939" s="25"/>
      <c r="X939" s="25"/>
      <c r="Y939" s="25"/>
      <c r="Z939" s="25"/>
      <c r="AA939" s="25"/>
      <c r="AB939" s="25"/>
    </row>
    <row r="940" spans="1:28" ht="12.75" customHeight="1">
      <c r="A940" s="25"/>
      <c r="B940" s="25"/>
      <c r="C940" s="25"/>
      <c r="D940" s="25"/>
      <c r="E940" s="25"/>
      <c r="F940" s="25"/>
      <c r="G940" s="25"/>
      <c r="H940" s="25"/>
      <c r="I940" s="39"/>
      <c r="J940" s="25"/>
      <c r="K940" s="25"/>
      <c r="L940" s="25"/>
      <c r="M940" s="25"/>
      <c r="N940" s="25"/>
      <c r="O940" s="25"/>
      <c r="P940" s="25"/>
      <c r="Q940" s="25"/>
      <c r="R940" s="25"/>
      <c r="S940" s="25"/>
      <c r="T940" s="25"/>
      <c r="U940" s="25"/>
      <c r="V940" s="25"/>
      <c r="W940" s="25"/>
      <c r="X940" s="25"/>
      <c r="Y940" s="25"/>
      <c r="Z940" s="25"/>
      <c r="AA940" s="25"/>
      <c r="AB940" s="25"/>
    </row>
    <row r="941" spans="1:28" ht="12.75" customHeight="1">
      <c r="A941" s="25"/>
      <c r="B941" s="25"/>
      <c r="C941" s="25"/>
      <c r="D941" s="25"/>
      <c r="E941" s="25"/>
      <c r="F941" s="25"/>
      <c r="G941" s="25"/>
      <c r="H941" s="25"/>
      <c r="I941" s="39"/>
      <c r="J941" s="25"/>
      <c r="K941" s="25"/>
      <c r="L941" s="25"/>
      <c r="M941" s="25"/>
      <c r="N941" s="25"/>
      <c r="O941" s="25"/>
      <c r="P941" s="25"/>
      <c r="Q941" s="25"/>
      <c r="R941" s="25"/>
      <c r="S941" s="25"/>
      <c r="T941" s="25"/>
      <c r="U941" s="25"/>
      <c r="V941" s="25"/>
      <c r="W941" s="25"/>
      <c r="X941" s="25"/>
      <c r="Y941" s="25"/>
      <c r="Z941" s="25"/>
      <c r="AA941" s="25"/>
      <c r="AB941" s="25"/>
    </row>
    <row r="942" spans="1:28" ht="12.75" customHeight="1">
      <c r="A942" s="25"/>
      <c r="B942" s="25"/>
      <c r="C942" s="25"/>
      <c r="D942" s="25"/>
      <c r="E942" s="25"/>
      <c r="F942" s="25"/>
      <c r="G942" s="25"/>
      <c r="H942" s="25"/>
      <c r="I942" s="39"/>
      <c r="J942" s="25"/>
      <c r="K942" s="25"/>
      <c r="L942" s="25"/>
      <c r="M942" s="25"/>
      <c r="N942" s="25"/>
      <c r="O942" s="25"/>
      <c r="P942" s="25"/>
      <c r="Q942" s="25"/>
      <c r="R942" s="25"/>
      <c r="S942" s="25"/>
      <c r="T942" s="25"/>
      <c r="U942" s="25"/>
      <c r="V942" s="25"/>
      <c r="W942" s="25"/>
      <c r="X942" s="25"/>
      <c r="Y942" s="25"/>
      <c r="Z942" s="25"/>
      <c r="AA942" s="25"/>
      <c r="AB942" s="25"/>
    </row>
    <row r="943" spans="1:28" ht="12.75" customHeight="1">
      <c r="A943" s="25"/>
      <c r="B943" s="25"/>
      <c r="C943" s="25"/>
      <c r="D943" s="25"/>
      <c r="E943" s="25"/>
      <c r="F943" s="25"/>
      <c r="G943" s="25"/>
      <c r="H943" s="25"/>
      <c r="I943" s="39"/>
      <c r="J943" s="25"/>
      <c r="K943" s="25"/>
      <c r="L943" s="25"/>
      <c r="M943" s="25"/>
      <c r="N943" s="25"/>
      <c r="O943" s="25"/>
      <c r="P943" s="25"/>
      <c r="Q943" s="25"/>
      <c r="R943" s="25"/>
      <c r="S943" s="25"/>
      <c r="T943" s="25"/>
      <c r="U943" s="25"/>
      <c r="V943" s="25"/>
      <c r="W943" s="25"/>
      <c r="X943" s="25"/>
      <c r="Y943" s="25"/>
      <c r="Z943" s="25"/>
      <c r="AA943" s="25"/>
      <c r="AB943" s="25"/>
    </row>
    <row r="944" spans="1:28" ht="12.75" customHeight="1">
      <c r="A944" s="25"/>
      <c r="B944" s="25"/>
      <c r="C944" s="25"/>
      <c r="D944" s="25"/>
      <c r="E944" s="25"/>
      <c r="F944" s="25"/>
      <c r="G944" s="25"/>
      <c r="H944" s="25"/>
      <c r="I944" s="39"/>
      <c r="J944" s="25"/>
      <c r="K944" s="25"/>
      <c r="L944" s="25"/>
      <c r="M944" s="25"/>
      <c r="N944" s="25"/>
      <c r="O944" s="25"/>
      <c r="P944" s="25"/>
      <c r="Q944" s="25"/>
      <c r="R944" s="25"/>
      <c r="S944" s="25"/>
      <c r="T944" s="25"/>
      <c r="U944" s="25"/>
      <c r="V944" s="25"/>
      <c r="W944" s="25"/>
      <c r="X944" s="25"/>
      <c r="Y944" s="25"/>
      <c r="Z944" s="25"/>
      <c r="AA944" s="25"/>
      <c r="AB944" s="25"/>
    </row>
    <row r="945" spans="1:28" ht="12.75" customHeight="1">
      <c r="A945" s="25"/>
      <c r="B945" s="25"/>
      <c r="C945" s="25"/>
      <c r="D945" s="25"/>
      <c r="E945" s="25"/>
      <c r="F945" s="25"/>
      <c r="G945" s="25"/>
      <c r="H945" s="25"/>
      <c r="I945" s="39"/>
      <c r="J945" s="25"/>
      <c r="K945" s="25"/>
      <c r="L945" s="25"/>
      <c r="M945" s="25"/>
      <c r="N945" s="25"/>
      <c r="O945" s="25"/>
      <c r="P945" s="25"/>
      <c r="Q945" s="25"/>
      <c r="R945" s="25"/>
      <c r="S945" s="25"/>
      <c r="T945" s="25"/>
      <c r="U945" s="25"/>
      <c r="V945" s="25"/>
      <c r="W945" s="25"/>
      <c r="X945" s="25"/>
      <c r="Y945" s="25"/>
      <c r="Z945" s="25"/>
      <c r="AA945" s="25"/>
      <c r="AB945" s="25"/>
    </row>
    <row r="946" spans="1:28" ht="12.75" customHeight="1">
      <c r="A946" s="25"/>
      <c r="B946" s="25"/>
      <c r="C946" s="25"/>
      <c r="D946" s="25"/>
      <c r="E946" s="25"/>
      <c r="F946" s="25"/>
      <c r="G946" s="25"/>
      <c r="H946" s="25"/>
      <c r="I946" s="39"/>
      <c r="J946" s="25"/>
      <c r="K946" s="25"/>
      <c r="L946" s="25"/>
      <c r="M946" s="25"/>
      <c r="N946" s="25"/>
      <c r="O946" s="25"/>
      <c r="P946" s="25"/>
      <c r="Q946" s="25"/>
      <c r="R946" s="25"/>
      <c r="S946" s="25"/>
      <c r="T946" s="25"/>
      <c r="U946" s="25"/>
      <c r="V946" s="25"/>
      <c r="W946" s="25"/>
      <c r="X946" s="25"/>
      <c r="Y946" s="25"/>
      <c r="Z946" s="25"/>
      <c r="AA946" s="25"/>
      <c r="AB946" s="25"/>
    </row>
    <row r="947" spans="1:28" ht="12.75" customHeight="1">
      <c r="A947" s="25"/>
      <c r="B947" s="25"/>
      <c r="C947" s="25"/>
      <c r="D947" s="25"/>
      <c r="E947" s="25"/>
      <c r="F947" s="25"/>
      <c r="G947" s="25"/>
      <c r="H947" s="25"/>
      <c r="I947" s="39"/>
      <c r="J947" s="25"/>
      <c r="K947" s="25"/>
      <c r="L947" s="25"/>
      <c r="M947" s="25"/>
      <c r="N947" s="25"/>
      <c r="O947" s="25"/>
      <c r="P947" s="25"/>
      <c r="Q947" s="25"/>
      <c r="R947" s="25"/>
      <c r="S947" s="25"/>
      <c r="T947" s="25"/>
      <c r="U947" s="25"/>
      <c r="V947" s="25"/>
      <c r="W947" s="25"/>
      <c r="X947" s="25"/>
      <c r="Y947" s="25"/>
      <c r="Z947" s="25"/>
      <c r="AA947" s="25"/>
      <c r="AB947" s="25"/>
    </row>
    <row r="948" spans="1:28" ht="12.75" customHeight="1">
      <c r="A948" s="25"/>
      <c r="B948" s="25"/>
      <c r="C948" s="25"/>
      <c r="D948" s="25"/>
      <c r="E948" s="25"/>
      <c r="F948" s="25"/>
      <c r="G948" s="25"/>
      <c r="H948" s="25"/>
      <c r="I948" s="39"/>
      <c r="J948" s="25"/>
      <c r="K948" s="25"/>
      <c r="L948" s="25"/>
      <c r="M948" s="25"/>
      <c r="N948" s="25"/>
      <c r="O948" s="25"/>
      <c r="P948" s="25"/>
      <c r="Q948" s="25"/>
      <c r="R948" s="25"/>
      <c r="S948" s="25"/>
      <c r="T948" s="25"/>
      <c r="U948" s="25"/>
      <c r="V948" s="25"/>
      <c r="W948" s="25"/>
      <c r="X948" s="25"/>
      <c r="Y948" s="25"/>
      <c r="Z948" s="25"/>
      <c r="AA948" s="25"/>
      <c r="AB948" s="25"/>
    </row>
    <row r="949" spans="1:28" ht="12.75" customHeight="1">
      <c r="A949" s="25"/>
      <c r="B949" s="25"/>
      <c r="C949" s="25"/>
      <c r="D949" s="25"/>
      <c r="E949" s="25"/>
      <c r="F949" s="25"/>
      <c r="G949" s="25"/>
      <c r="H949" s="25"/>
      <c r="I949" s="39"/>
      <c r="J949" s="25"/>
      <c r="K949" s="25"/>
      <c r="L949" s="25"/>
      <c r="M949" s="25"/>
      <c r="N949" s="25"/>
      <c r="O949" s="25"/>
      <c r="P949" s="25"/>
      <c r="Q949" s="25"/>
      <c r="R949" s="25"/>
      <c r="S949" s="25"/>
      <c r="T949" s="25"/>
      <c r="U949" s="25"/>
      <c r="V949" s="25"/>
      <c r="W949" s="25"/>
      <c r="X949" s="25"/>
      <c r="Y949" s="25"/>
      <c r="Z949" s="25"/>
      <c r="AA949" s="25"/>
      <c r="AB949" s="25"/>
    </row>
    <row r="950" spans="1:28" ht="12.75" customHeight="1">
      <c r="A950" s="25"/>
      <c r="B950" s="25"/>
      <c r="C950" s="25"/>
      <c r="D950" s="25"/>
      <c r="E950" s="25"/>
      <c r="F950" s="25"/>
      <c r="G950" s="25"/>
      <c r="H950" s="25"/>
      <c r="I950" s="39"/>
      <c r="J950" s="25"/>
      <c r="K950" s="25"/>
      <c r="L950" s="25"/>
      <c r="M950" s="25"/>
      <c r="N950" s="25"/>
      <c r="O950" s="25"/>
      <c r="P950" s="25"/>
      <c r="Q950" s="25"/>
      <c r="R950" s="25"/>
      <c r="S950" s="25"/>
      <c r="T950" s="25"/>
      <c r="U950" s="25"/>
      <c r="V950" s="25"/>
      <c r="W950" s="25"/>
      <c r="X950" s="25"/>
      <c r="Y950" s="25"/>
      <c r="Z950" s="25"/>
      <c r="AA950" s="25"/>
      <c r="AB950" s="25"/>
    </row>
    <row r="951" spans="1:28" ht="12.75" customHeight="1">
      <c r="A951" s="25"/>
      <c r="B951" s="25"/>
      <c r="C951" s="25"/>
      <c r="D951" s="25"/>
      <c r="E951" s="25"/>
      <c r="F951" s="25"/>
      <c r="G951" s="25"/>
      <c r="H951" s="25"/>
      <c r="I951" s="39"/>
      <c r="J951" s="25"/>
      <c r="K951" s="25"/>
      <c r="L951" s="25"/>
      <c r="M951" s="25"/>
      <c r="N951" s="25"/>
      <c r="O951" s="25"/>
      <c r="P951" s="25"/>
      <c r="Q951" s="25"/>
      <c r="R951" s="25"/>
      <c r="S951" s="25"/>
      <c r="T951" s="25"/>
      <c r="U951" s="25"/>
      <c r="V951" s="25"/>
      <c r="W951" s="25"/>
      <c r="X951" s="25"/>
      <c r="Y951" s="25"/>
      <c r="Z951" s="25"/>
      <c r="AA951" s="25"/>
      <c r="AB951" s="25"/>
    </row>
    <row r="952" spans="1:28" ht="12.75" customHeight="1">
      <c r="A952" s="25"/>
      <c r="B952" s="25"/>
      <c r="C952" s="25"/>
      <c r="D952" s="25"/>
      <c r="E952" s="25"/>
      <c r="F952" s="25"/>
      <c r="G952" s="25"/>
      <c r="H952" s="25"/>
      <c r="I952" s="39"/>
      <c r="J952" s="25"/>
      <c r="K952" s="25"/>
      <c r="L952" s="25"/>
      <c r="M952" s="25"/>
      <c r="N952" s="25"/>
      <c r="O952" s="25"/>
      <c r="P952" s="25"/>
      <c r="Q952" s="25"/>
      <c r="R952" s="25"/>
      <c r="S952" s="25"/>
      <c r="T952" s="25"/>
      <c r="U952" s="25"/>
      <c r="V952" s="25"/>
      <c r="W952" s="25"/>
      <c r="X952" s="25"/>
      <c r="Y952" s="25"/>
      <c r="Z952" s="25"/>
      <c r="AA952" s="25"/>
      <c r="AB952" s="25"/>
    </row>
    <row r="953" spans="1:28" ht="12.75" customHeight="1">
      <c r="A953" s="25"/>
      <c r="B953" s="25"/>
      <c r="C953" s="25"/>
      <c r="D953" s="25"/>
      <c r="E953" s="25"/>
      <c r="F953" s="25"/>
      <c r="G953" s="25"/>
      <c r="H953" s="25"/>
      <c r="I953" s="39"/>
      <c r="J953" s="25"/>
      <c r="K953" s="25"/>
      <c r="L953" s="25"/>
      <c r="M953" s="25"/>
      <c r="N953" s="25"/>
      <c r="O953" s="25"/>
      <c r="P953" s="25"/>
      <c r="Q953" s="25"/>
      <c r="R953" s="25"/>
      <c r="S953" s="25"/>
      <c r="T953" s="25"/>
      <c r="U953" s="25"/>
      <c r="V953" s="25"/>
      <c r="W953" s="25"/>
      <c r="X953" s="25"/>
      <c r="Y953" s="25"/>
      <c r="Z953" s="25"/>
      <c r="AA953" s="25"/>
      <c r="AB953" s="25"/>
    </row>
    <row r="954" spans="1:28" ht="12.75" customHeight="1">
      <c r="A954" s="25"/>
      <c r="B954" s="25"/>
      <c r="C954" s="25"/>
      <c r="D954" s="25"/>
      <c r="E954" s="25"/>
      <c r="F954" s="25"/>
      <c r="G954" s="25"/>
      <c r="H954" s="25"/>
      <c r="I954" s="39"/>
      <c r="J954" s="25"/>
      <c r="K954" s="25"/>
      <c r="L954" s="25"/>
      <c r="M954" s="25"/>
      <c r="N954" s="25"/>
      <c r="O954" s="25"/>
      <c r="P954" s="25"/>
      <c r="Q954" s="25"/>
      <c r="R954" s="25"/>
      <c r="S954" s="25"/>
      <c r="T954" s="25"/>
      <c r="U954" s="25"/>
      <c r="V954" s="25"/>
      <c r="W954" s="25"/>
      <c r="X954" s="25"/>
      <c r="Y954" s="25"/>
      <c r="Z954" s="25"/>
      <c r="AA954" s="25"/>
      <c r="AB954" s="25"/>
    </row>
    <row r="955" spans="1:28" ht="12.75" customHeight="1">
      <c r="A955" s="25"/>
      <c r="B955" s="25"/>
      <c r="C955" s="25"/>
      <c r="D955" s="25"/>
      <c r="E955" s="25"/>
      <c r="F955" s="25"/>
      <c r="G955" s="25"/>
      <c r="H955" s="25"/>
      <c r="I955" s="39"/>
      <c r="J955" s="25"/>
      <c r="K955" s="25"/>
      <c r="L955" s="25"/>
      <c r="M955" s="25"/>
      <c r="N955" s="25"/>
      <c r="O955" s="25"/>
      <c r="P955" s="25"/>
      <c r="Q955" s="25"/>
      <c r="R955" s="25"/>
      <c r="S955" s="25"/>
      <c r="T955" s="25"/>
      <c r="U955" s="25"/>
      <c r="V955" s="25"/>
      <c r="W955" s="25"/>
      <c r="X955" s="25"/>
      <c r="Y955" s="25"/>
      <c r="Z955" s="25"/>
      <c r="AA955" s="25"/>
      <c r="AB955" s="25"/>
    </row>
    <row r="956" spans="1:28" ht="12.75" customHeight="1">
      <c r="A956" s="25"/>
      <c r="B956" s="25"/>
      <c r="C956" s="25"/>
      <c r="D956" s="25"/>
      <c r="E956" s="25"/>
      <c r="F956" s="25"/>
      <c r="G956" s="25"/>
      <c r="H956" s="25"/>
      <c r="I956" s="39"/>
      <c r="J956" s="25"/>
      <c r="K956" s="25"/>
      <c r="L956" s="25"/>
      <c r="M956" s="25"/>
      <c r="N956" s="25"/>
      <c r="O956" s="25"/>
      <c r="P956" s="25"/>
      <c r="Q956" s="25"/>
      <c r="R956" s="25"/>
      <c r="S956" s="25"/>
      <c r="T956" s="25"/>
      <c r="U956" s="25"/>
      <c r="V956" s="25"/>
      <c r="W956" s="25"/>
      <c r="X956" s="25"/>
      <c r="Y956" s="25"/>
      <c r="Z956" s="25"/>
      <c r="AA956" s="25"/>
      <c r="AB956" s="25"/>
    </row>
    <row r="957" spans="1:28" ht="12.75" customHeight="1">
      <c r="A957" s="25"/>
      <c r="B957" s="25"/>
      <c r="C957" s="25"/>
      <c r="D957" s="25"/>
      <c r="E957" s="25"/>
      <c r="F957" s="25"/>
      <c r="G957" s="25"/>
      <c r="H957" s="25"/>
      <c r="I957" s="39"/>
      <c r="J957" s="25"/>
      <c r="K957" s="25"/>
      <c r="L957" s="25"/>
      <c r="M957" s="25"/>
      <c r="N957" s="25"/>
      <c r="O957" s="25"/>
      <c r="P957" s="25"/>
      <c r="Q957" s="25"/>
      <c r="R957" s="25"/>
      <c r="S957" s="25"/>
      <c r="T957" s="25"/>
      <c r="U957" s="25"/>
      <c r="V957" s="25"/>
      <c r="W957" s="25"/>
      <c r="X957" s="25"/>
      <c r="Y957" s="25"/>
      <c r="Z957" s="25"/>
      <c r="AA957" s="25"/>
      <c r="AB957" s="25"/>
    </row>
    <row r="958" spans="1:28" ht="12.75" customHeight="1">
      <c r="A958" s="25"/>
      <c r="B958" s="25"/>
      <c r="C958" s="25"/>
      <c r="D958" s="25"/>
      <c r="E958" s="25"/>
      <c r="F958" s="25"/>
      <c r="G958" s="25"/>
      <c r="H958" s="25"/>
      <c r="I958" s="39"/>
      <c r="J958" s="25"/>
      <c r="K958" s="25"/>
      <c r="L958" s="25"/>
      <c r="M958" s="25"/>
      <c r="N958" s="25"/>
      <c r="O958" s="25"/>
      <c r="P958" s="25"/>
      <c r="Q958" s="25"/>
      <c r="R958" s="25"/>
      <c r="S958" s="25"/>
      <c r="T958" s="25"/>
      <c r="U958" s="25"/>
      <c r="V958" s="25"/>
      <c r="W958" s="25"/>
      <c r="X958" s="25"/>
      <c r="Y958" s="25"/>
      <c r="Z958" s="25"/>
      <c r="AA958" s="25"/>
      <c r="AB958" s="25"/>
    </row>
    <row r="959" spans="1:28" ht="12.75" customHeight="1">
      <c r="A959" s="25"/>
      <c r="B959" s="25"/>
      <c r="C959" s="25"/>
      <c r="D959" s="25"/>
      <c r="E959" s="25"/>
      <c r="F959" s="25"/>
      <c r="G959" s="25"/>
      <c r="H959" s="25"/>
      <c r="I959" s="39"/>
      <c r="J959" s="25"/>
      <c r="K959" s="25"/>
      <c r="L959" s="25"/>
      <c r="M959" s="25"/>
      <c r="N959" s="25"/>
      <c r="O959" s="25"/>
      <c r="P959" s="25"/>
      <c r="Q959" s="25"/>
      <c r="R959" s="25"/>
      <c r="S959" s="25"/>
      <c r="T959" s="25"/>
      <c r="U959" s="25"/>
      <c r="V959" s="25"/>
      <c r="W959" s="25"/>
      <c r="X959" s="25"/>
      <c r="Y959" s="25"/>
      <c r="Z959" s="25"/>
      <c r="AA959" s="25"/>
      <c r="AB959" s="25"/>
    </row>
    <row r="960" spans="1:28" ht="12.75" customHeight="1">
      <c r="A960" s="25"/>
      <c r="B960" s="25"/>
      <c r="C960" s="25"/>
      <c r="D960" s="25"/>
      <c r="E960" s="25"/>
      <c r="F960" s="25"/>
      <c r="G960" s="25"/>
      <c r="H960" s="25"/>
      <c r="I960" s="39"/>
      <c r="J960" s="25"/>
      <c r="K960" s="25"/>
      <c r="L960" s="25"/>
      <c r="M960" s="25"/>
      <c r="N960" s="25"/>
      <c r="O960" s="25"/>
      <c r="P960" s="25"/>
      <c r="Q960" s="25"/>
      <c r="R960" s="25"/>
      <c r="S960" s="25"/>
      <c r="T960" s="25"/>
      <c r="U960" s="25"/>
      <c r="V960" s="25"/>
      <c r="W960" s="25"/>
      <c r="X960" s="25"/>
      <c r="Y960" s="25"/>
      <c r="Z960" s="25"/>
      <c r="AA960" s="25"/>
      <c r="AB960" s="25"/>
    </row>
    <row r="961" spans="1:28" ht="12.75" customHeight="1">
      <c r="A961" s="25"/>
      <c r="B961" s="25"/>
      <c r="C961" s="25"/>
      <c r="D961" s="25"/>
      <c r="E961" s="25"/>
      <c r="F961" s="25"/>
      <c r="G961" s="25"/>
      <c r="H961" s="25"/>
      <c r="I961" s="39"/>
      <c r="J961" s="25"/>
      <c r="K961" s="25"/>
      <c r="L961" s="25"/>
      <c r="M961" s="25"/>
      <c r="N961" s="25"/>
      <c r="O961" s="25"/>
      <c r="P961" s="25"/>
      <c r="Q961" s="25"/>
      <c r="R961" s="25"/>
      <c r="S961" s="25"/>
      <c r="T961" s="25"/>
      <c r="U961" s="25"/>
      <c r="V961" s="25"/>
      <c r="W961" s="25"/>
      <c r="X961" s="25"/>
      <c r="Y961" s="25"/>
      <c r="Z961" s="25"/>
      <c r="AA961" s="25"/>
      <c r="AB961" s="25"/>
    </row>
    <row r="962" spans="1:28" ht="12.75" customHeight="1">
      <c r="A962" s="25"/>
      <c r="B962" s="25"/>
      <c r="C962" s="25"/>
      <c r="D962" s="25"/>
      <c r="E962" s="25"/>
      <c r="F962" s="25"/>
      <c r="G962" s="25"/>
      <c r="H962" s="25"/>
      <c r="I962" s="39"/>
      <c r="J962" s="25"/>
      <c r="K962" s="25"/>
      <c r="L962" s="25"/>
      <c r="M962" s="25"/>
      <c r="N962" s="25"/>
      <c r="O962" s="25"/>
      <c r="P962" s="25"/>
      <c r="Q962" s="25"/>
      <c r="R962" s="25"/>
      <c r="S962" s="25"/>
      <c r="T962" s="25"/>
      <c r="U962" s="25"/>
      <c r="V962" s="25"/>
      <c r="W962" s="25"/>
      <c r="X962" s="25"/>
      <c r="Y962" s="25"/>
      <c r="Z962" s="25"/>
      <c r="AA962" s="25"/>
      <c r="AB962" s="25"/>
    </row>
    <row r="963" spans="1:28" ht="12.75" customHeight="1">
      <c r="A963" s="25"/>
      <c r="B963" s="25"/>
      <c r="C963" s="25"/>
      <c r="D963" s="25"/>
      <c r="E963" s="25"/>
      <c r="F963" s="25"/>
      <c r="G963" s="25"/>
      <c r="H963" s="25"/>
      <c r="I963" s="39"/>
      <c r="J963" s="25"/>
      <c r="K963" s="25"/>
      <c r="L963" s="25"/>
      <c r="M963" s="25"/>
      <c r="N963" s="25"/>
      <c r="O963" s="25"/>
      <c r="P963" s="25"/>
      <c r="Q963" s="25"/>
      <c r="R963" s="25"/>
      <c r="S963" s="25"/>
      <c r="T963" s="25"/>
      <c r="U963" s="25"/>
      <c r="V963" s="25"/>
      <c r="W963" s="25"/>
      <c r="X963" s="25"/>
      <c r="Y963" s="25"/>
      <c r="Z963" s="25"/>
      <c r="AA963" s="25"/>
      <c r="AB963" s="25"/>
    </row>
    <row r="964" spans="1:28" ht="12.75" customHeight="1">
      <c r="A964" s="25"/>
      <c r="B964" s="25"/>
      <c r="C964" s="25"/>
      <c r="D964" s="25"/>
      <c r="E964" s="25"/>
      <c r="F964" s="25"/>
      <c r="G964" s="25"/>
      <c r="H964" s="25"/>
      <c r="I964" s="39"/>
      <c r="J964" s="25"/>
      <c r="K964" s="25"/>
      <c r="L964" s="25"/>
      <c r="M964" s="25"/>
      <c r="N964" s="25"/>
      <c r="O964" s="25"/>
      <c r="P964" s="25"/>
      <c r="Q964" s="25"/>
      <c r="R964" s="25"/>
      <c r="S964" s="25"/>
      <c r="T964" s="25"/>
      <c r="U964" s="25"/>
      <c r="V964" s="25"/>
      <c r="W964" s="25"/>
      <c r="X964" s="25"/>
      <c r="Y964" s="25"/>
      <c r="Z964" s="25"/>
      <c r="AA964" s="25"/>
      <c r="AB964" s="25"/>
    </row>
    <row r="965" spans="1:28" ht="12.75" customHeight="1">
      <c r="A965" s="25"/>
      <c r="B965" s="25"/>
      <c r="C965" s="25"/>
      <c r="D965" s="25"/>
      <c r="E965" s="25"/>
      <c r="F965" s="25"/>
      <c r="G965" s="25"/>
      <c r="H965" s="25"/>
      <c r="I965" s="39"/>
      <c r="J965" s="25"/>
      <c r="K965" s="25"/>
      <c r="L965" s="25"/>
      <c r="M965" s="25"/>
      <c r="N965" s="25"/>
      <c r="O965" s="25"/>
      <c r="P965" s="25"/>
      <c r="Q965" s="25"/>
      <c r="R965" s="25"/>
      <c r="S965" s="25"/>
      <c r="T965" s="25"/>
      <c r="U965" s="25"/>
      <c r="V965" s="25"/>
      <c r="W965" s="25"/>
      <c r="X965" s="25"/>
      <c r="Y965" s="25"/>
      <c r="Z965" s="25"/>
      <c r="AA965" s="25"/>
      <c r="AB965" s="25"/>
    </row>
    <row r="966" spans="1:28" ht="12.75" customHeight="1">
      <c r="A966" s="25"/>
      <c r="B966" s="25"/>
      <c r="C966" s="25"/>
      <c r="D966" s="25"/>
      <c r="E966" s="25"/>
      <c r="F966" s="25"/>
      <c r="G966" s="25"/>
      <c r="H966" s="25"/>
      <c r="I966" s="39"/>
      <c r="J966" s="25"/>
      <c r="K966" s="25"/>
      <c r="L966" s="25"/>
      <c r="M966" s="25"/>
      <c r="N966" s="25"/>
      <c r="O966" s="25"/>
      <c r="P966" s="25"/>
      <c r="Q966" s="25"/>
      <c r="R966" s="25"/>
      <c r="S966" s="25"/>
      <c r="T966" s="25"/>
      <c r="U966" s="25"/>
      <c r="V966" s="25"/>
      <c r="W966" s="25"/>
      <c r="X966" s="25"/>
      <c r="Y966" s="25"/>
      <c r="Z966" s="25"/>
      <c r="AA966" s="25"/>
      <c r="AB966" s="25"/>
    </row>
    <row r="967" spans="1:28" ht="12.75" customHeight="1">
      <c r="A967" s="25"/>
      <c r="B967" s="25"/>
      <c r="C967" s="25"/>
      <c r="D967" s="25"/>
      <c r="E967" s="25"/>
      <c r="F967" s="25"/>
      <c r="G967" s="25"/>
      <c r="H967" s="25"/>
      <c r="I967" s="39"/>
      <c r="J967" s="25"/>
      <c r="K967" s="25"/>
      <c r="L967" s="25"/>
      <c r="M967" s="25"/>
      <c r="N967" s="25"/>
      <c r="O967" s="25"/>
      <c r="P967" s="25"/>
      <c r="Q967" s="25"/>
      <c r="R967" s="25"/>
      <c r="S967" s="25"/>
      <c r="T967" s="25"/>
      <c r="U967" s="25"/>
      <c r="V967" s="25"/>
      <c r="W967" s="25"/>
      <c r="X967" s="25"/>
      <c r="Y967" s="25"/>
      <c r="Z967" s="25"/>
      <c r="AA967" s="25"/>
      <c r="AB967" s="25"/>
    </row>
    <row r="968" spans="1:28" ht="12.75" customHeight="1">
      <c r="A968" s="25"/>
      <c r="B968" s="25"/>
      <c r="C968" s="25"/>
      <c r="D968" s="25"/>
      <c r="E968" s="25"/>
      <c r="F968" s="25"/>
      <c r="G968" s="25"/>
      <c r="H968" s="25"/>
      <c r="I968" s="39"/>
      <c r="J968" s="25"/>
      <c r="K968" s="25"/>
      <c r="L968" s="25"/>
      <c r="M968" s="25"/>
      <c r="N968" s="25"/>
      <c r="O968" s="25"/>
      <c r="P968" s="25"/>
      <c r="Q968" s="25"/>
      <c r="R968" s="25"/>
      <c r="S968" s="25"/>
      <c r="T968" s="25"/>
      <c r="U968" s="25"/>
      <c r="V968" s="25"/>
      <c r="W968" s="25"/>
      <c r="X968" s="25"/>
      <c r="Y968" s="25"/>
      <c r="Z968" s="25"/>
      <c r="AA968" s="25"/>
      <c r="AB968" s="25"/>
    </row>
    <row r="969" spans="1:28" ht="12.75" customHeight="1">
      <c r="A969" s="25"/>
      <c r="B969" s="25"/>
      <c r="C969" s="25"/>
      <c r="D969" s="25"/>
      <c r="E969" s="25"/>
      <c r="F969" s="25"/>
      <c r="G969" s="25"/>
      <c r="H969" s="25"/>
      <c r="I969" s="39"/>
      <c r="J969" s="25"/>
      <c r="K969" s="25"/>
      <c r="L969" s="25"/>
      <c r="M969" s="25"/>
      <c r="N969" s="25"/>
      <c r="O969" s="25"/>
      <c r="P969" s="25"/>
      <c r="Q969" s="25"/>
      <c r="R969" s="25"/>
      <c r="S969" s="25"/>
      <c r="T969" s="25"/>
      <c r="U969" s="25"/>
      <c r="V969" s="25"/>
      <c r="W969" s="25"/>
      <c r="X969" s="25"/>
      <c r="Y969" s="25"/>
      <c r="Z969" s="25"/>
      <c r="AA969" s="25"/>
      <c r="AB969" s="25"/>
    </row>
    <row r="970" spans="1:28" ht="12.75" customHeight="1">
      <c r="A970" s="25"/>
      <c r="B970" s="25"/>
      <c r="C970" s="25"/>
      <c r="D970" s="25"/>
      <c r="E970" s="25"/>
      <c r="F970" s="25"/>
      <c r="G970" s="25"/>
      <c r="H970" s="25"/>
      <c r="I970" s="39"/>
      <c r="J970" s="25"/>
      <c r="K970" s="25"/>
      <c r="L970" s="25"/>
      <c r="M970" s="25"/>
      <c r="N970" s="25"/>
      <c r="O970" s="25"/>
      <c r="P970" s="25"/>
      <c r="Q970" s="25"/>
      <c r="R970" s="25"/>
      <c r="S970" s="25"/>
      <c r="T970" s="25"/>
      <c r="U970" s="25"/>
      <c r="V970" s="25"/>
      <c r="W970" s="25"/>
      <c r="X970" s="25"/>
      <c r="Y970" s="25"/>
      <c r="Z970" s="25"/>
      <c r="AA970" s="25"/>
      <c r="AB970" s="25"/>
    </row>
    <row r="971" spans="1:28" ht="12.75" customHeight="1">
      <c r="A971" s="25"/>
      <c r="B971" s="25"/>
      <c r="C971" s="25"/>
      <c r="D971" s="25"/>
      <c r="E971" s="25"/>
      <c r="F971" s="25"/>
      <c r="G971" s="25"/>
      <c r="H971" s="25"/>
      <c r="I971" s="39"/>
      <c r="J971" s="25"/>
      <c r="K971" s="25"/>
      <c r="L971" s="25"/>
      <c r="M971" s="25"/>
      <c r="N971" s="25"/>
      <c r="O971" s="25"/>
      <c r="P971" s="25"/>
      <c r="Q971" s="25"/>
      <c r="R971" s="25"/>
      <c r="S971" s="25"/>
      <c r="T971" s="25"/>
      <c r="U971" s="25"/>
      <c r="V971" s="25"/>
      <c r="W971" s="25"/>
      <c r="X971" s="25"/>
      <c r="Y971" s="25"/>
      <c r="Z971" s="25"/>
      <c r="AA971" s="25"/>
      <c r="AB971" s="25"/>
    </row>
    <row r="972" spans="1:28" ht="12.75" customHeight="1">
      <c r="A972" s="25"/>
      <c r="B972" s="25"/>
      <c r="C972" s="25"/>
      <c r="D972" s="25"/>
      <c r="E972" s="25"/>
      <c r="F972" s="25"/>
      <c r="G972" s="25"/>
      <c r="H972" s="25"/>
      <c r="I972" s="39"/>
      <c r="J972" s="25"/>
      <c r="K972" s="25"/>
      <c r="L972" s="25"/>
      <c r="M972" s="25"/>
      <c r="N972" s="25"/>
      <c r="O972" s="25"/>
      <c r="P972" s="25"/>
      <c r="Q972" s="25"/>
      <c r="R972" s="25"/>
      <c r="S972" s="25"/>
      <c r="T972" s="25"/>
      <c r="U972" s="25"/>
      <c r="V972" s="25"/>
      <c r="W972" s="25"/>
      <c r="X972" s="25"/>
      <c r="Y972" s="25"/>
      <c r="Z972" s="25"/>
      <c r="AA972" s="25"/>
      <c r="AB972" s="25"/>
    </row>
    <row r="973" spans="1:28" ht="12.75" customHeight="1">
      <c r="A973" s="25"/>
      <c r="B973" s="25"/>
      <c r="C973" s="25"/>
      <c r="D973" s="25"/>
      <c r="E973" s="25"/>
      <c r="F973" s="25"/>
      <c r="G973" s="25"/>
      <c r="H973" s="25"/>
      <c r="I973" s="39"/>
      <c r="J973" s="25"/>
      <c r="K973" s="25"/>
      <c r="L973" s="25"/>
      <c r="M973" s="25"/>
      <c r="N973" s="25"/>
      <c r="O973" s="25"/>
      <c r="P973" s="25"/>
      <c r="Q973" s="25"/>
      <c r="R973" s="25"/>
      <c r="S973" s="25"/>
      <c r="T973" s="25"/>
      <c r="U973" s="25"/>
      <c r="V973" s="25"/>
      <c r="W973" s="25"/>
      <c r="X973" s="25"/>
      <c r="Y973" s="25"/>
      <c r="Z973" s="25"/>
      <c r="AA973" s="25"/>
      <c r="AB973" s="25"/>
    </row>
    <row r="974" spans="1:28" ht="12.75" customHeight="1">
      <c r="A974" s="25"/>
      <c r="B974" s="25"/>
      <c r="C974" s="25"/>
      <c r="D974" s="25"/>
      <c r="E974" s="25"/>
      <c r="F974" s="25"/>
      <c r="G974" s="25"/>
      <c r="H974" s="25"/>
      <c r="I974" s="39"/>
      <c r="J974" s="25"/>
      <c r="K974" s="25"/>
      <c r="L974" s="25"/>
      <c r="M974" s="25"/>
      <c r="N974" s="25"/>
      <c r="O974" s="25"/>
      <c r="P974" s="25"/>
      <c r="Q974" s="25"/>
      <c r="R974" s="25"/>
      <c r="S974" s="25"/>
      <c r="T974" s="25"/>
      <c r="U974" s="25"/>
      <c r="V974" s="25"/>
      <c r="W974" s="25"/>
      <c r="X974" s="25"/>
      <c r="Y974" s="25"/>
      <c r="Z974" s="25"/>
      <c r="AA974" s="25"/>
      <c r="AB974" s="25"/>
    </row>
    <row r="975" spans="1:28" ht="12.75" customHeight="1">
      <c r="A975" s="25"/>
      <c r="B975" s="25"/>
      <c r="C975" s="25"/>
      <c r="D975" s="25"/>
      <c r="E975" s="25"/>
      <c r="F975" s="25"/>
      <c r="G975" s="25"/>
      <c r="H975" s="25"/>
      <c r="I975" s="39"/>
      <c r="J975" s="25"/>
      <c r="K975" s="25"/>
      <c r="L975" s="25"/>
      <c r="M975" s="25"/>
      <c r="N975" s="25"/>
      <c r="O975" s="25"/>
      <c r="P975" s="25"/>
      <c r="Q975" s="25"/>
      <c r="R975" s="25"/>
      <c r="S975" s="25"/>
      <c r="T975" s="25"/>
      <c r="U975" s="25"/>
      <c r="V975" s="25"/>
      <c r="W975" s="25"/>
      <c r="X975" s="25"/>
      <c r="Y975" s="25"/>
      <c r="Z975" s="25"/>
      <c r="AA975" s="25"/>
      <c r="AB975" s="25"/>
    </row>
    <row r="976" spans="1:28" ht="12.75" customHeight="1">
      <c r="A976" s="25"/>
      <c r="B976" s="25"/>
      <c r="C976" s="25"/>
      <c r="D976" s="25"/>
      <c r="E976" s="25"/>
      <c r="F976" s="25"/>
      <c r="G976" s="25"/>
      <c r="H976" s="25"/>
      <c r="I976" s="39"/>
      <c r="J976" s="25"/>
      <c r="K976" s="25"/>
      <c r="L976" s="25"/>
      <c r="M976" s="25"/>
      <c r="N976" s="25"/>
      <c r="O976" s="25"/>
      <c r="P976" s="25"/>
      <c r="Q976" s="25"/>
      <c r="R976" s="25"/>
      <c r="S976" s="25"/>
      <c r="T976" s="25"/>
      <c r="U976" s="25"/>
      <c r="V976" s="25"/>
      <c r="W976" s="25"/>
      <c r="X976" s="25"/>
      <c r="Y976" s="25"/>
      <c r="Z976" s="25"/>
      <c r="AA976" s="25"/>
      <c r="AB976" s="25"/>
    </row>
    <row r="977" spans="1:28" ht="12.75" customHeight="1">
      <c r="A977" s="25"/>
      <c r="B977" s="25"/>
      <c r="C977" s="25"/>
      <c r="D977" s="25"/>
      <c r="E977" s="25"/>
      <c r="F977" s="25"/>
      <c r="G977" s="25"/>
      <c r="H977" s="25"/>
      <c r="I977" s="39"/>
      <c r="J977" s="25"/>
      <c r="K977" s="25"/>
      <c r="L977" s="25"/>
      <c r="M977" s="25"/>
      <c r="N977" s="25"/>
      <c r="O977" s="25"/>
      <c r="P977" s="25"/>
      <c r="Q977" s="25"/>
      <c r="R977" s="25"/>
      <c r="S977" s="25"/>
      <c r="T977" s="25"/>
      <c r="U977" s="25"/>
      <c r="V977" s="25"/>
      <c r="W977" s="25"/>
      <c r="X977" s="25"/>
      <c r="Y977" s="25"/>
      <c r="Z977" s="25"/>
      <c r="AA977" s="25"/>
      <c r="AB977" s="25"/>
    </row>
    <row r="978" spans="1:28" ht="12.75" customHeight="1">
      <c r="A978" s="25"/>
      <c r="B978" s="25"/>
      <c r="C978" s="25"/>
      <c r="D978" s="25"/>
      <c r="E978" s="25"/>
      <c r="F978" s="25"/>
      <c r="G978" s="25"/>
      <c r="H978" s="25"/>
      <c r="I978" s="39"/>
      <c r="J978" s="25"/>
      <c r="K978" s="25"/>
      <c r="L978" s="25"/>
      <c r="M978" s="25"/>
      <c r="N978" s="25"/>
      <c r="O978" s="25"/>
      <c r="P978" s="25"/>
      <c r="Q978" s="25"/>
      <c r="R978" s="25"/>
      <c r="S978" s="25"/>
      <c r="T978" s="25"/>
      <c r="U978" s="25"/>
      <c r="V978" s="25"/>
      <c r="W978" s="25"/>
      <c r="X978" s="25"/>
      <c r="Y978" s="25"/>
      <c r="Z978" s="25"/>
      <c r="AA978" s="25"/>
      <c r="AB978" s="25"/>
    </row>
    <row r="979" spans="1:28" ht="12.75" customHeight="1">
      <c r="A979" s="25"/>
      <c r="B979" s="25"/>
      <c r="C979" s="25"/>
      <c r="D979" s="25"/>
      <c r="E979" s="25"/>
      <c r="F979" s="25"/>
      <c r="G979" s="25"/>
      <c r="H979" s="25"/>
      <c r="I979" s="39"/>
      <c r="J979" s="25"/>
      <c r="K979" s="25"/>
      <c r="L979" s="25"/>
      <c r="M979" s="25"/>
      <c r="N979" s="25"/>
      <c r="O979" s="25"/>
      <c r="P979" s="25"/>
      <c r="Q979" s="25"/>
      <c r="R979" s="25"/>
      <c r="S979" s="25"/>
      <c r="T979" s="25"/>
      <c r="U979" s="25"/>
      <c r="V979" s="25"/>
      <c r="W979" s="25"/>
      <c r="X979" s="25"/>
      <c r="Y979" s="25"/>
      <c r="Z979" s="25"/>
      <c r="AA979" s="25"/>
      <c r="AB979" s="25"/>
    </row>
    <row r="980" spans="1:28" ht="12.75" customHeight="1">
      <c r="A980" s="25"/>
      <c r="B980" s="25"/>
      <c r="C980" s="25"/>
      <c r="D980" s="25"/>
      <c r="E980" s="25"/>
      <c r="F980" s="25"/>
      <c r="G980" s="25"/>
      <c r="H980" s="25"/>
      <c r="I980" s="39"/>
      <c r="J980" s="25"/>
      <c r="K980" s="25"/>
      <c r="L980" s="25"/>
      <c r="M980" s="25"/>
      <c r="N980" s="25"/>
      <c r="O980" s="25"/>
      <c r="P980" s="25"/>
      <c r="Q980" s="25"/>
      <c r="R980" s="25"/>
      <c r="S980" s="25"/>
      <c r="T980" s="25"/>
      <c r="U980" s="25"/>
      <c r="V980" s="25"/>
      <c r="W980" s="25"/>
      <c r="X980" s="25"/>
      <c r="Y980" s="25"/>
      <c r="Z980" s="25"/>
      <c r="AA980" s="25"/>
      <c r="AB980" s="25"/>
    </row>
    <row r="981" spans="1:28" ht="12.75" customHeight="1">
      <c r="A981" s="25"/>
      <c r="B981" s="25"/>
      <c r="C981" s="25"/>
      <c r="D981" s="25"/>
      <c r="E981" s="25"/>
      <c r="F981" s="25"/>
      <c r="G981" s="25"/>
      <c r="H981" s="25"/>
      <c r="I981" s="39"/>
      <c r="J981" s="25"/>
      <c r="K981" s="25"/>
      <c r="L981" s="25"/>
      <c r="M981" s="25"/>
      <c r="N981" s="25"/>
      <c r="O981" s="25"/>
      <c r="P981" s="25"/>
      <c r="Q981" s="25"/>
      <c r="R981" s="25"/>
      <c r="S981" s="25"/>
      <c r="T981" s="25"/>
      <c r="U981" s="25"/>
      <c r="V981" s="25"/>
      <c r="W981" s="25"/>
      <c r="X981" s="25"/>
      <c r="Y981" s="25"/>
      <c r="Z981" s="25"/>
      <c r="AA981" s="25"/>
      <c r="AB981" s="25"/>
    </row>
    <row r="982" spans="1:28" ht="12.75" customHeight="1">
      <c r="A982" s="25"/>
      <c r="B982" s="25"/>
      <c r="C982" s="25"/>
      <c r="D982" s="25"/>
      <c r="E982" s="25"/>
      <c r="F982" s="25"/>
      <c r="G982" s="25"/>
      <c r="H982" s="25"/>
      <c r="I982" s="39"/>
      <c r="J982" s="25"/>
      <c r="K982" s="25"/>
      <c r="L982" s="25"/>
      <c r="M982" s="25"/>
      <c r="N982" s="25"/>
      <c r="O982" s="25"/>
      <c r="P982" s="25"/>
      <c r="Q982" s="25"/>
      <c r="R982" s="25"/>
      <c r="S982" s="25"/>
      <c r="T982" s="25"/>
      <c r="U982" s="25"/>
      <c r="V982" s="25"/>
      <c r="W982" s="25"/>
      <c r="X982" s="25"/>
      <c r="Y982" s="25"/>
      <c r="Z982" s="25"/>
      <c r="AA982" s="25"/>
      <c r="AB982" s="25"/>
    </row>
    <row r="983" spans="1:28" ht="12.75" customHeight="1">
      <c r="A983" s="25"/>
      <c r="B983" s="25"/>
      <c r="C983" s="25"/>
      <c r="D983" s="25"/>
      <c r="E983" s="25"/>
      <c r="F983" s="25"/>
      <c r="G983" s="25"/>
      <c r="H983" s="25"/>
      <c r="I983" s="39"/>
      <c r="J983" s="25"/>
      <c r="K983" s="25"/>
      <c r="L983" s="25"/>
      <c r="M983" s="25"/>
      <c r="N983" s="25"/>
      <c r="O983" s="25"/>
      <c r="P983" s="25"/>
      <c r="Q983" s="25"/>
      <c r="R983" s="25"/>
      <c r="S983" s="25"/>
      <c r="T983" s="25"/>
      <c r="U983" s="25"/>
      <c r="V983" s="25"/>
      <c r="W983" s="25"/>
      <c r="X983" s="25"/>
      <c r="Y983" s="25"/>
      <c r="Z983" s="25"/>
      <c r="AA983" s="25"/>
      <c r="AB983" s="25"/>
    </row>
    <row r="984" spans="1:28" ht="12.75" customHeight="1">
      <c r="A984" s="25"/>
      <c r="B984" s="25"/>
      <c r="C984" s="25"/>
      <c r="D984" s="25"/>
      <c r="E984" s="25"/>
      <c r="F984" s="25"/>
      <c r="G984" s="25"/>
      <c r="H984" s="25"/>
      <c r="I984" s="39"/>
      <c r="J984" s="25"/>
      <c r="K984" s="25"/>
      <c r="L984" s="25"/>
      <c r="M984" s="25"/>
      <c r="N984" s="25"/>
      <c r="O984" s="25"/>
      <c r="P984" s="25"/>
      <c r="Q984" s="25"/>
      <c r="R984" s="25"/>
      <c r="S984" s="25"/>
      <c r="T984" s="25"/>
      <c r="U984" s="25"/>
      <c r="V984" s="25"/>
      <c r="W984" s="25"/>
      <c r="X984" s="25"/>
      <c r="Y984" s="25"/>
      <c r="Z984" s="25"/>
      <c r="AA984" s="25"/>
      <c r="AB984" s="25"/>
    </row>
    <row r="985" spans="1:28" ht="12.75" customHeight="1">
      <c r="A985" s="25"/>
      <c r="B985" s="25"/>
      <c r="C985" s="25"/>
      <c r="D985" s="25"/>
      <c r="E985" s="25"/>
      <c r="F985" s="25"/>
      <c r="G985" s="25"/>
      <c r="H985" s="25"/>
      <c r="I985" s="39"/>
      <c r="J985" s="25"/>
      <c r="K985" s="25"/>
      <c r="L985" s="25"/>
      <c r="M985" s="25"/>
      <c r="N985" s="25"/>
      <c r="O985" s="25"/>
      <c r="P985" s="25"/>
      <c r="Q985" s="25"/>
      <c r="R985" s="25"/>
      <c r="S985" s="25"/>
      <c r="T985" s="25"/>
      <c r="U985" s="25"/>
      <c r="V985" s="25"/>
      <c r="W985" s="25"/>
      <c r="X985" s="25"/>
      <c r="Y985" s="25"/>
      <c r="Z985" s="25"/>
      <c r="AA985" s="25"/>
      <c r="AB985" s="25"/>
    </row>
    <row r="986" spans="1:28" ht="12.75" customHeight="1">
      <c r="A986" s="25"/>
      <c r="B986" s="25"/>
      <c r="C986" s="25"/>
      <c r="D986" s="25"/>
      <c r="E986" s="25"/>
      <c r="F986" s="25"/>
      <c r="G986" s="25"/>
      <c r="H986" s="25"/>
      <c r="I986" s="39"/>
      <c r="J986" s="25"/>
      <c r="K986" s="25"/>
      <c r="L986" s="25"/>
      <c r="M986" s="25"/>
      <c r="N986" s="25"/>
      <c r="O986" s="25"/>
      <c r="P986" s="25"/>
      <c r="Q986" s="25"/>
      <c r="R986" s="25"/>
      <c r="S986" s="25"/>
      <c r="T986" s="25"/>
      <c r="U986" s="25"/>
      <c r="V986" s="25"/>
      <c r="W986" s="25"/>
      <c r="X986" s="25"/>
      <c r="Y986" s="25"/>
      <c r="Z986" s="25"/>
      <c r="AA986" s="25"/>
      <c r="AB986" s="25"/>
    </row>
    <row r="987" spans="1:28" ht="12.75" customHeight="1">
      <c r="A987" s="25"/>
      <c r="B987" s="25"/>
      <c r="C987" s="25"/>
      <c r="D987" s="25"/>
      <c r="E987" s="25"/>
      <c r="F987" s="25"/>
      <c r="G987" s="25"/>
      <c r="H987" s="25"/>
      <c r="I987" s="39"/>
      <c r="J987" s="25"/>
      <c r="K987" s="25"/>
      <c r="L987" s="25"/>
      <c r="M987" s="25"/>
      <c r="N987" s="25"/>
      <c r="O987" s="25"/>
      <c r="P987" s="25"/>
      <c r="Q987" s="25"/>
      <c r="R987" s="25"/>
      <c r="S987" s="25"/>
      <c r="T987" s="25"/>
      <c r="U987" s="25"/>
      <c r="V987" s="25"/>
      <c r="W987" s="25"/>
      <c r="X987" s="25"/>
      <c r="Y987" s="25"/>
      <c r="Z987" s="25"/>
      <c r="AA987" s="25"/>
      <c r="AB987" s="25"/>
    </row>
    <row r="988" spans="1:28" ht="12.75" customHeight="1">
      <c r="A988" s="25"/>
      <c r="B988" s="25"/>
      <c r="C988" s="25"/>
      <c r="D988" s="25"/>
      <c r="E988" s="25"/>
      <c r="F988" s="25"/>
      <c r="G988" s="25"/>
      <c r="H988" s="25"/>
      <c r="I988" s="39"/>
      <c r="J988" s="25"/>
      <c r="K988" s="25"/>
      <c r="L988" s="25"/>
      <c r="M988" s="25"/>
      <c r="N988" s="25"/>
      <c r="O988" s="25"/>
      <c r="P988" s="25"/>
      <c r="Q988" s="25"/>
      <c r="R988" s="25"/>
      <c r="S988" s="25"/>
      <c r="T988" s="25"/>
      <c r="U988" s="25"/>
      <c r="V988" s="25"/>
      <c r="W988" s="25"/>
      <c r="X988" s="25"/>
      <c r="Y988" s="25"/>
      <c r="Z988" s="25"/>
      <c r="AA988" s="25"/>
      <c r="AB988" s="25"/>
    </row>
    <row r="989" spans="1:28" ht="12.75" customHeight="1">
      <c r="A989" s="25"/>
      <c r="B989" s="25"/>
      <c r="C989" s="25"/>
      <c r="D989" s="25"/>
      <c r="E989" s="25"/>
      <c r="F989" s="25"/>
      <c r="G989" s="25"/>
      <c r="H989" s="25"/>
      <c r="I989" s="39"/>
      <c r="J989" s="25"/>
      <c r="K989" s="25"/>
      <c r="L989" s="25"/>
      <c r="M989" s="25"/>
      <c r="N989" s="25"/>
      <c r="O989" s="25"/>
      <c r="P989" s="25"/>
      <c r="Q989" s="25"/>
      <c r="R989" s="25"/>
      <c r="S989" s="25"/>
      <c r="T989" s="25"/>
      <c r="U989" s="25"/>
      <c r="V989" s="25"/>
      <c r="W989" s="25"/>
      <c r="X989" s="25"/>
      <c r="Y989" s="25"/>
      <c r="Z989" s="25"/>
      <c r="AA989" s="25"/>
      <c r="AB989" s="25"/>
    </row>
    <row r="990" spans="1:28" ht="12.75" customHeight="1">
      <c r="A990" s="25"/>
      <c r="B990" s="25"/>
      <c r="C990" s="25"/>
      <c r="D990" s="25"/>
      <c r="E990" s="25"/>
      <c r="F990" s="25"/>
      <c r="G990" s="25"/>
      <c r="H990" s="25"/>
      <c r="I990" s="39"/>
      <c r="J990" s="25"/>
      <c r="K990" s="25"/>
      <c r="L990" s="25"/>
      <c r="M990" s="25"/>
      <c r="N990" s="25"/>
      <c r="O990" s="25"/>
      <c r="P990" s="25"/>
      <c r="Q990" s="25"/>
      <c r="R990" s="25"/>
      <c r="S990" s="25"/>
      <c r="T990" s="25"/>
      <c r="U990" s="25"/>
      <c r="V990" s="25"/>
      <c r="W990" s="25"/>
      <c r="X990" s="25"/>
      <c r="Y990" s="25"/>
      <c r="Z990" s="25"/>
      <c r="AA990" s="25"/>
      <c r="AB990" s="25"/>
    </row>
    <row r="991" spans="1:28" ht="12.75" customHeight="1">
      <c r="A991" s="25"/>
      <c r="B991" s="25"/>
      <c r="C991" s="25"/>
      <c r="D991" s="25"/>
      <c r="E991" s="25"/>
      <c r="F991" s="25"/>
      <c r="G991" s="25"/>
      <c r="H991" s="25"/>
      <c r="I991" s="39"/>
      <c r="J991" s="25"/>
      <c r="K991" s="25"/>
      <c r="L991" s="25"/>
      <c r="M991" s="25"/>
      <c r="N991" s="25"/>
      <c r="O991" s="25"/>
      <c r="P991" s="25"/>
      <c r="Q991" s="25"/>
      <c r="R991" s="25"/>
      <c r="S991" s="25"/>
      <c r="T991" s="25"/>
      <c r="U991" s="25"/>
      <c r="V991" s="25"/>
      <c r="W991" s="25"/>
      <c r="X991" s="25"/>
      <c r="Y991" s="25"/>
      <c r="Z991" s="25"/>
      <c r="AA991" s="25"/>
      <c r="AB991" s="25"/>
    </row>
    <row r="992" spans="1:28" ht="12.75" customHeight="1">
      <c r="A992" s="25"/>
      <c r="B992" s="25"/>
      <c r="C992" s="25"/>
      <c r="D992" s="25"/>
      <c r="E992" s="25"/>
      <c r="F992" s="25"/>
      <c r="G992" s="25"/>
      <c r="H992" s="25"/>
      <c r="I992" s="39"/>
      <c r="J992" s="25"/>
      <c r="K992" s="25"/>
      <c r="L992" s="25"/>
      <c r="M992" s="25"/>
      <c r="N992" s="25"/>
      <c r="O992" s="25"/>
      <c r="P992" s="25"/>
      <c r="Q992" s="25"/>
      <c r="R992" s="25"/>
      <c r="S992" s="25"/>
      <c r="T992" s="25"/>
      <c r="U992" s="25"/>
      <c r="V992" s="25"/>
      <c r="W992" s="25"/>
      <c r="X992" s="25"/>
      <c r="Y992" s="25"/>
      <c r="Z992" s="25"/>
      <c r="AA992" s="25"/>
      <c r="AB992" s="25"/>
    </row>
    <row r="993" spans="1:28" ht="12.75" customHeight="1">
      <c r="A993" s="25"/>
      <c r="B993" s="25"/>
      <c r="C993" s="25"/>
      <c r="D993" s="25"/>
      <c r="E993" s="25"/>
      <c r="F993" s="25"/>
      <c r="G993" s="25"/>
      <c r="H993" s="25"/>
      <c r="I993" s="39"/>
      <c r="J993" s="25"/>
      <c r="K993" s="25"/>
      <c r="L993" s="25"/>
      <c r="M993" s="25"/>
      <c r="N993" s="25"/>
      <c r="O993" s="25"/>
      <c r="P993" s="25"/>
      <c r="Q993" s="25"/>
      <c r="R993" s="25"/>
      <c r="S993" s="25"/>
      <c r="T993" s="25"/>
      <c r="U993" s="25"/>
      <c r="V993" s="25"/>
      <c r="W993" s="25"/>
      <c r="X993" s="25"/>
      <c r="Y993" s="25"/>
      <c r="Z993" s="25"/>
      <c r="AA993" s="25"/>
      <c r="AB993" s="25"/>
    </row>
    <row r="994" spans="1:28" ht="12.75" customHeight="1">
      <c r="A994" s="25"/>
      <c r="B994" s="25"/>
      <c r="C994" s="25"/>
      <c r="D994" s="25"/>
      <c r="E994" s="25"/>
      <c r="F994" s="25"/>
      <c r="G994" s="25"/>
      <c r="H994" s="25"/>
      <c r="I994" s="39"/>
      <c r="J994" s="25"/>
      <c r="K994" s="25"/>
      <c r="L994" s="25"/>
      <c r="M994" s="25"/>
      <c r="N994" s="25"/>
      <c r="O994" s="25"/>
      <c r="P994" s="25"/>
      <c r="Q994" s="25"/>
      <c r="R994" s="25"/>
      <c r="S994" s="25"/>
      <c r="T994" s="25"/>
      <c r="U994" s="25"/>
      <c r="V994" s="25"/>
      <c r="W994" s="25"/>
      <c r="X994" s="25"/>
      <c r="Y994" s="25"/>
      <c r="Z994" s="25"/>
      <c r="AA994" s="25"/>
      <c r="AB994" s="25"/>
    </row>
    <row r="995" spans="1:28" ht="12.75" customHeight="1">
      <c r="A995" s="25"/>
      <c r="B995" s="25"/>
      <c r="C995" s="25"/>
      <c r="D995" s="25"/>
      <c r="E995" s="25"/>
      <c r="F995" s="25"/>
      <c r="G995" s="25"/>
      <c r="H995" s="25"/>
      <c r="I995" s="39"/>
      <c r="J995" s="25"/>
      <c r="K995" s="25"/>
      <c r="L995" s="25"/>
      <c r="M995" s="25"/>
      <c r="N995" s="25"/>
      <c r="O995" s="25"/>
      <c r="P995" s="25"/>
      <c r="Q995" s="25"/>
      <c r="R995" s="25"/>
      <c r="S995" s="25"/>
      <c r="T995" s="25"/>
      <c r="U995" s="25"/>
      <c r="V995" s="25"/>
      <c r="W995" s="25"/>
      <c r="X995" s="25"/>
      <c r="Y995" s="25"/>
      <c r="Z995" s="25"/>
      <c r="AA995" s="25"/>
      <c r="AB995" s="25"/>
    </row>
    <row r="996" spans="1:28" ht="12.75" customHeight="1">
      <c r="A996" s="25"/>
      <c r="B996" s="25"/>
      <c r="C996" s="25"/>
      <c r="D996" s="25"/>
      <c r="E996" s="25"/>
      <c r="F996" s="25"/>
      <c r="G996" s="25"/>
      <c r="H996" s="25"/>
      <c r="I996" s="39"/>
      <c r="J996" s="25"/>
      <c r="K996" s="25"/>
      <c r="L996" s="25"/>
      <c r="M996" s="25"/>
      <c r="N996" s="25"/>
      <c r="O996" s="25"/>
      <c r="P996" s="25"/>
      <c r="Q996" s="25"/>
      <c r="R996" s="25"/>
      <c r="S996" s="25"/>
      <c r="T996" s="25"/>
      <c r="U996" s="25"/>
      <c r="V996" s="25"/>
      <c r="W996" s="25"/>
      <c r="X996" s="25"/>
      <c r="Y996" s="25"/>
      <c r="Z996" s="25"/>
      <c r="AA996" s="25"/>
      <c r="AB996" s="25"/>
    </row>
    <row r="997" spans="1:28" ht="12.75" customHeight="1">
      <c r="A997" s="25"/>
      <c r="B997" s="25"/>
      <c r="C997" s="25"/>
      <c r="D997" s="25"/>
      <c r="E997" s="25"/>
      <c r="F997" s="25"/>
      <c r="G997" s="25"/>
      <c r="H997" s="25"/>
      <c r="I997" s="39"/>
      <c r="J997" s="25"/>
      <c r="K997" s="25"/>
      <c r="L997" s="25"/>
      <c r="M997" s="25"/>
      <c r="N997" s="25"/>
      <c r="O997" s="25"/>
      <c r="P997" s="25"/>
      <c r="Q997" s="25"/>
      <c r="R997" s="25"/>
      <c r="S997" s="25"/>
      <c r="T997" s="25"/>
      <c r="U997" s="25"/>
      <c r="V997" s="25"/>
      <c r="W997" s="25"/>
      <c r="X997" s="25"/>
      <c r="Y997" s="25"/>
      <c r="Z997" s="25"/>
      <c r="AA997" s="25"/>
      <c r="AB997" s="25"/>
    </row>
    <row r="998" spans="1:28" ht="12.75" customHeight="1">
      <c r="A998" s="25"/>
      <c r="B998" s="25"/>
      <c r="C998" s="25"/>
      <c r="D998" s="25"/>
      <c r="E998" s="25"/>
      <c r="F998" s="25"/>
      <c r="G998" s="25"/>
      <c r="H998" s="25"/>
      <c r="I998" s="39"/>
      <c r="J998" s="25"/>
      <c r="K998" s="25"/>
      <c r="L998" s="25"/>
      <c r="M998" s="25"/>
      <c r="N998" s="25"/>
      <c r="O998" s="25"/>
      <c r="P998" s="25"/>
      <c r="Q998" s="25"/>
      <c r="R998" s="25"/>
      <c r="S998" s="25"/>
      <c r="T998" s="25"/>
      <c r="U998" s="25"/>
      <c r="V998" s="25"/>
      <c r="W998" s="25"/>
      <c r="X998" s="25"/>
      <c r="Y998" s="25"/>
      <c r="Z998" s="25"/>
      <c r="AA998" s="25"/>
      <c r="AB998" s="25"/>
    </row>
    <row r="999" spans="1:28" ht="12.75" customHeight="1">
      <c r="A999" s="25"/>
      <c r="B999" s="25"/>
      <c r="C999" s="25"/>
      <c r="D999" s="25"/>
      <c r="E999" s="25"/>
      <c r="F999" s="25"/>
      <c r="G999" s="25"/>
      <c r="H999" s="25"/>
      <c r="I999" s="39"/>
      <c r="J999" s="25"/>
      <c r="K999" s="25"/>
      <c r="L999" s="25"/>
      <c r="M999" s="25"/>
      <c r="N999" s="25"/>
      <c r="O999" s="25"/>
      <c r="P999" s="25"/>
      <c r="Q999" s="25"/>
      <c r="R999" s="25"/>
      <c r="S999" s="25"/>
      <c r="T999" s="25"/>
      <c r="U999" s="25"/>
      <c r="V999" s="25"/>
      <c r="W999" s="25"/>
      <c r="X999" s="25"/>
      <c r="Y999" s="25"/>
      <c r="Z999" s="25"/>
      <c r="AA999" s="25"/>
      <c r="AB999" s="25"/>
    </row>
    <row r="1000" spans="1:28" ht="12.75" customHeight="1">
      <c r="A1000" s="25"/>
      <c r="B1000" s="25"/>
      <c r="C1000" s="25"/>
      <c r="D1000" s="25"/>
      <c r="E1000" s="25"/>
      <c r="F1000" s="25"/>
      <c r="G1000" s="25"/>
      <c r="H1000" s="25"/>
      <c r="I1000" s="39"/>
      <c r="J1000" s="25"/>
      <c r="K1000" s="25"/>
      <c r="L1000" s="25"/>
      <c r="M1000" s="25"/>
      <c r="N1000" s="25"/>
      <c r="O1000" s="25"/>
      <c r="P1000" s="25"/>
      <c r="Q1000" s="25"/>
      <c r="R1000" s="25"/>
      <c r="S1000" s="25"/>
      <c r="T1000" s="25"/>
      <c r="U1000" s="25"/>
      <c r="V1000" s="25"/>
      <c r="W1000" s="25"/>
      <c r="X1000" s="25"/>
      <c r="Y1000" s="25"/>
      <c r="Z1000" s="25"/>
      <c r="AA1000" s="25"/>
      <c r="AB1000" s="25"/>
    </row>
  </sheetData>
  <dataValidations count="2">
    <dataValidation type="list" allowBlank="1" showErrorMessage="1" sqref="A5:A43 C5:C43 E5:E43 G5:G43" xr:uid="{00000000-0002-0000-0500-000000000000}">
      <formula1>Ref_DD_Columns</formula1>
    </dataValidation>
    <dataValidation type="list" allowBlank="1" showErrorMessage="1" sqref="J5:J43" xr:uid="{00000000-0002-0000-0500-000001000000}">
      <formula1>"Yes,No"</formula1>
    </dataValidation>
  </dataValidations>
  <pageMargins left="0.75" right="0.75" top="1" bottom="1" header="0" footer="0"/>
  <pageSetup orientation="portrait"/>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selection activeCell="F48" sqref="F48"/>
    </sheetView>
  </sheetViews>
  <sheetFormatPr baseColWidth="10" defaultColWidth="14.3984375" defaultRowHeight="15" customHeight="1"/>
  <cols>
    <col min="1" max="1" width="23.19921875" customWidth="1"/>
    <col min="2" max="3" width="12" customWidth="1"/>
    <col min="4" max="4" width="11" customWidth="1"/>
    <col min="5" max="5" width="12" customWidth="1"/>
    <col min="6" max="6" width="20.19921875" customWidth="1"/>
    <col min="7" max="7" width="12" customWidth="1"/>
    <col min="8" max="8" width="12.19921875" customWidth="1"/>
    <col min="9" max="9" width="12" customWidth="1"/>
    <col min="10" max="10" width="11.19921875" customWidth="1"/>
    <col min="11" max="11" width="11" customWidth="1"/>
    <col min="12" max="13" width="12" customWidth="1"/>
    <col min="14" max="14" width="11" customWidth="1"/>
    <col min="15" max="15" width="12" customWidth="1"/>
    <col min="16" max="16" width="10.19921875" customWidth="1"/>
    <col min="17" max="17" width="13.796875" customWidth="1"/>
    <col min="18" max="18" width="12" customWidth="1"/>
    <col min="19" max="19" width="11" customWidth="1"/>
    <col min="20" max="21" width="12" customWidth="1"/>
    <col min="22" max="22" width="12.3984375" customWidth="1"/>
    <col min="23" max="23" width="12" customWidth="1"/>
    <col min="24" max="24" width="15" customWidth="1"/>
    <col min="25" max="25" width="19.796875" customWidth="1"/>
    <col min="26" max="26" width="16.3984375" customWidth="1"/>
    <col min="27" max="27" width="15" customWidth="1"/>
    <col min="28" max="28" width="19.796875" customWidth="1"/>
  </cols>
  <sheetData>
    <row r="1" spans="1:28" ht="12.75" customHeight="1">
      <c r="A1" s="79" t="s">
        <v>184</v>
      </c>
      <c r="B1" s="79"/>
      <c r="C1" s="79"/>
      <c r="D1" s="79"/>
      <c r="E1" s="79"/>
      <c r="F1" s="79"/>
      <c r="G1" s="79"/>
      <c r="H1" s="79"/>
      <c r="I1" s="79"/>
      <c r="J1" s="79"/>
      <c r="K1" s="79"/>
      <c r="L1" s="79"/>
      <c r="M1" s="79"/>
      <c r="N1" s="79"/>
      <c r="O1" s="79"/>
      <c r="P1" s="79"/>
      <c r="Q1" s="79"/>
      <c r="R1" s="79"/>
      <c r="S1" s="79"/>
      <c r="T1" s="79"/>
      <c r="U1" s="79"/>
      <c r="V1" s="79"/>
      <c r="W1" s="79"/>
      <c r="X1" s="79"/>
      <c r="Y1" s="79"/>
      <c r="Z1" s="79"/>
      <c r="AA1" s="79"/>
      <c r="AB1" s="79"/>
    </row>
    <row r="2" spans="1:28" ht="12.75" customHeight="1">
      <c r="A2" s="80"/>
      <c r="B2" s="442" t="s">
        <v>185</v>
      </c>
      <c r="C2" s="352"/>
      <c r="D2" s="352"/>
      <c r="E2" s="352"/>
      <c r="F2" s="352"/>
      <c r="G2" s="352"/>
      <c r="H2" s="352"/>
      <c r="I2" s="7"/>
    </row>
    <row r="3" spans="1:28" ht="12.75" customHeight="1">
      <c r="A3" s="81" t="s">
        <v>186</v>
      </c>
      <c r="B3" s="82" t="s">
        <v>187</v>
      </c>
      <c r="C3" s="82" t="s">
        <v>188</v>
      </c>
      <c r="D3" s="82" t="s">
        <v>189</v>
      </c>
      <c r="E3" s="82" t="s">
        <v>190</v>
      </c>
      <c r="F3" s="82" t="s">
        <v>191</v>
      </c>
      <c r="G3" s="82" t="s">
        <v>192</v>
      </c>
      <c r="H3" s="82" t="s">
        <v>193</v>
      </c>
      <c r="I3" s="82" t="s">
        <v>194</v>
      </c>
      <c r="J3" s="82" t="s">
        <v>195</v>
      </c>
      <c r="K3" s="82" t="s">
        <v>196</v>
      </c>
      <c r="L3" s="82" t="s">
        <v>197</v>
      </c>
      <c r="M3" s="82" t="s">
        <v>198</v>
      </c>
      <c r="N3" s="82" t="s">
        <v>199</v>
      </c>
      <c r="O3" s="82" t="s">
        <v>200</v>
      </c>
      <c r="P3" s="82" t="s">
        <v>201</v>
      </c>
      <c r="Q3" s="82" t="s">
        <v>202</v>
      </c>
      <c r="R3" s="82" t="s">
        <v>203</v>
      </c>
      <c r="S3" s="82" t="s">
        <v>204</v>
      </c>
      <c r="T3" s="82" t="s">
        <v>205</v>
      </c>
      <c r="U3" s="82" t="s">
        <v>206</v>
      </c>
      <c r="V3" s="82" t="s">
        <v>207</v>
      </c>
      <c r="W3" s="82" t="s">
        <v>208</v>
      </c>
      <c r="X3" s="82" t="s">
        <v>209</v>
      </c>
      <c r="Y3" s="82" t="s">
        <v>210</v>
      </c>
      <c r="Z3" s="82" t="s">
        <v>211</v>
      </c>
      <c r="AA3" s="82" t="s">
        <v>212</v>
      </c>
      <c r="AB3" s="82" t="s">
        <v>213</v>
      </c>
    </row>
    <row r="4" spans="1:28" ht="12.75" customHeight="1">
      <c r="A4" s="82" t="s">
        <v>187</v>
      </c>
      <c r="B4" s="2">
        <v>1</v>
      </c>
      <c r="C4" s="2">
        <v>0.83267384</v>
      </c>
      <c r="D4" s="2">
        <v>3.78541178</v>
      </c>
      <c r="E4" s="2">
        <v>2.3809523799999999E-2</v>
      </c>
      <c r="F4" s="2">
        <v>126.67</v>
      </c>
      <c r="G4" s="2">
        <v>126.67</v>
      </c>
      <c r="H4" s="2">
        <v>3.7854117800000002E-3</v>
      </c>
      <c r="I4" s="7"/>
    </row>
    <row r="5" spans="1:28" ht="12.75" customHeight="1">
      <c r="A5" s="82" t="s">
        <v>188</v>
      </c>
      <c r="B5" s="2">
        <v>1.2009504200000001</v>
      </c>
      <c r="C5" s="2">
        <v>1</v>
      </c>
      <c r="D5" s="2">
        <v>4.5460918799999996</v>
      </c>
      <c r="E5" s="2">
        <v>2.8594057700000002E-2</v>
      </c>
      <c r="F5" s="2">
        <f t="shared" ref="F5:G5" si="0">F4*B5</f>
        <v>152.12438970140002</v>
      </c>
      <c r="G5" s="2">
        <f t="shared" si="0"/>
        <v>126.67</v>
      </c>
      <c r="H5" s="2">
        <v>4.5460918800000003E-3</v>
      </c>
      <c r="I5" s="7"/>
    </row>
    <row r="6" spans="1:28" ht="12.75" customHeight="1">
      <c r="A6" s="82" t="s">
        <v>189</v>
      </c>
      <c r="B6" s="2">
        <v>0.26417205199999999</v>
      </c>
      <c r="C6" s="2">
        <v>0.219969157</v>
      </c>
      <c r="D6" s="2">
        <v>1</v>
      </c>
      <c r="E6" s="2">
        <v>6.2898107700000002E-3</v>
      </c>
      <c r="F6" s="2">
        <f t="shared" ref="F6:G6" si="1">0.035314667</f>
        <v>3.5314667000000001E-2</v>
      </c>
      <c r="G6" s="2">
        <f t="shared" si="1"/>
        <v>3.5314667000000001E-2</v>
      </c>
      <c r="H6" s="2">
        <v>1E-3</v>
      </c>
      <c r="I6" s="7"/>
    </row>
    <row r="7" spans="1:28" ht="12.75" customHeight="1">
      <c r="A7" s="82" t="s">
        <v>190</v>
      </c>
      <c r="B7" s="2">
        <v>42</v>
      </c>
      <c r="C7" s="2">
        <v>34.972301299999998</v>
      </c>
      <c r="D7" s="2">
        <v>158.98729499999999</v>
      </c>
      <c r="E7" s="2">
        <v>1</v>
      </c>
      <c r="F7" s="2">
        <v>4.2109375</v>
      </c>
      <c r="G7" s="2">
        <v>4.2109375</v>
      </c>
      <c r="H7" s="2">
        <v>0.158987295</v>
      </c>
      <c r="I7" s="7"/>
    </row>
    <row r="8" spans="1:28" ht="12.75" customHeight="1">
      <c r="A8" s="82" t="s">
        <v>191</v>
      </c>
      <c r="B8" s="2">
        <v>7.4805194799999999</v>
      </c>
      <c r="C8" s="2">
        <v>6.2288328799999997</v>
      </c>
      <c r="D8" s="2">
        <v>28.316846600000002</v>
      </c>
      <c r="E8" s="2">
        <v>0.178107607</v>
      </c>
      <c r="F8" s="2">
        <v>1</v>
      </c>
      <c r="G8" s="2">
        <v>1</v>
      </c>
      <c r="H8" s="2">
        <v>2.8316846600000001E-2</v>
      </c>
      <c r="I8" s="7"/>
    </row>
    <row r="9" spans="1:28" ht="12.75" customHeight="1">
      <c r="A9" s="82" t="s">
        <v>192</v>
      </c>
      <c r="B9" s="2">
        <v>7.4805194799999999</v>
      </c>
      <c r="C9" s="2">
        <v>6.2288328799999997</v>
      </c>
      <c r="D9" s="2">
        <v>28.316846600000002</v>
      </c>
      <c r="E9" s="2">
        <v>0.178107607</v>
      </c>
      <c r="F9" s="2">
        <v>1</v>
      </c>
      <c r="G9" s="2">
        <v>1</v>
      </c>
      <c r="H9" s="2">
        <v>2.8316846600000001E-2</v>
      </c>
      <c r="I9" s="7"/>
    </row>
    <row r="10" spans="1:28" ht="12.75" customHeight="1">
      <c r="A10" s="82" t="s">
        <v>193</v>
      </c>
      <c r="B10" s="2">
        <v>264.17205200000001</v>
      </c>
      <c r="C10" s="2">
        <v>219.969157</v>
      </c>
      <c r="D10" s="2">
        <v>1000</v>
      </c>
      <c r="E10" s="2">
        <v>6.2898107699999999</v>
      </c>
      <c r="F10" s="2">
        <v>35.314666699999997</v>
      </c>
      <c r="G10" s="2">
        <v>35.314666699999997</v>
      </c>
      <c r="H10" s="2">
        <v>1</v>
      </c>
      <c r="I10" s="7"/>
    </row>
    <row r="11" spans="1:28" ht="12.75" customHeight="1">
      <c r="A11" s="82" t="s">
        <v>194</v>
      </c>
      <c r="B11" s="80"/>
      <c r="C11" s="80"/>
      <c r="D11" s="80"/>
      <c r="E11" s="80"/>
      <c r="F11" s="80"/>
      <c r="G11" s="80"/>
      <c r="H11" s="80"/>
      <c r="I11" s="19">
        <v>1</v>
      </c>
      <c r="J11" s="19">
        <v>1000</v>
      </c>
      <c r="K11" s="19">
        <v>2204.6226200000001</v>
      </c>
      <c r="L11" s="19">
        <v>1.1023113099999999</v>
      </c>
      <c r="M11" s="19">
        <v>0.98420652799999997</v>
      </c>
      <c r="N11" s="19">
        <v>1000000</v>
      </c>
    </row>
    <row r="12" spans="1:28" ht="12.75" customHeight="1">
      <c r="A12" s="82" t="s">
        <v>195</v>
      </c>
      <c r="B12" s="80"/>
      <c r="C12" s="80"/>
      <c r="D12" s="80"/>
      <c r="E12" s="80"/>
      <c r="F12" s="80"/>
      <c r="G12" s="80"/>
      <c r="H12" s="80"/>
      <c r="I12" s="19">
        <v>1E-3</v>
      </c>
      <c r="J12" s="19">
        <v>1</v>
      </c>
      <c r="K12" s="19">
        <v>2.2046226199999999</v>
      </c>
      <c r="L12" s="19">
        <v>1.10231131E-3</v>
      </c>
      <c r="M12" s="19">
        <v>9.842065279999999E-4</v>
      </c>
      <c r="N12" s="19">
        <v>1000</v>
      </c>
    </row>
    <row r="13" spans="1:28" ht="12.75" customHeight="1">
      <c r="A13" s="82" t="s">
        <v>196</v>
      </c>
      <c r="B13" s="80"/>
      <c r="C13" s="80"/>
      <c r="D13" s="80"/>
      <c r="E13" s="80"/>
      <c r="F13" s="80"/>
      <c r="G13" s="80"/>
      <c r="H13" s="80"/>
      <c r="I13" s="19">
        <v>4.5359236999999999E-4</v>
      </c>
      <c r="J13" s="19">
        <v>0.45359237000000002</v>
      </c>
      <c r="K13" s="19">
        <v>1</v>
      </c>
      <c r="L13" s="19">
        <v>5.0000000000000001E-4</v>
      </c>
      <c r="M13" s="19">
        <v>4.4642857100000001E-4</v>
      </c>
      <c r="N13" s="19">
        <v>453.59237000000002</v>
      </c>
    </row>
    <row r="14" spans="1:28" ht="12.75" customHeight="1">
      <c r="A14" s="82" t="s">
        <v>197</v>
      </c>
      <c r="B14" s="80"/>
      <c r="C14" s="80"/>
      <c r="D14" s="80"/>
      <c r="E14" s="80"/>
      <c r="F14" s="80"/>
      <c r="G14" s="80"/>
      <c r="H14" s="80"/>
      <c r="I14" s="19">
        <v>0.90718474000000004</v>
      </c>
      <c r="J14" s="2">
        <v>907.18474000000003</v>
      </c>
      <c r="K14" s="19">
        <v>2000</v>
      </c>
      <c r="L14" s="19">
        <v>1</v>
      </c>
      <c r="M14" s="19">
        <v>0.89285714299999996</v>
      </c>
      <c r="N14" s="19">
        <v>907184.74</v>
      </c>
    </row>
    <row r="15" spans="1:28" ht="12.75" customHeight="1">
      <c r="A15" s="82" t="s">
        <v>198</v>
      </c>
      <c r="B15" s="80"/>
      <c r="C15" s="80"/>
      <c r="D15" s="80"/>
      <c r="E15" s="80"/>
      <c r="F15" s="80"/>
      <c r="G15" s="80"/>
      <c r="H15" s="80"/>
      <c r="I15" s="19">
        <v>1.01604691</v>
      </c>
      <c r="J15" s="2" t="s">
        <v>214</v>
      </c>
      <c r="K15" s="19">
        <v>2240</v>
      </c>
      <c r="L15" s="19">
        <v>1.1200000000000001</v>
      </c>
      <c r="M15" s="19">
        <v>1</v>
      </c>
      <c r="N15" s="19">
        <v>1016046.91</v>
      </c>
    </row>
    <row r="16" spans="1:28" ht="12.75" customHeight="1">
      <c r="A16" s="82" t="s">
        <v>199</v>
      </c>
      <c r="B16" s="80"/>
      <c r="C16" s="80"/>
      <c r="D16" s="80"/>
      <c r="E16" s="80"/>
      <c r="F16" s="80"/>
      <c r="G16" s="80"/>
      <c r="H16" s="80"/>
      <c r="I16" s="19">
        <v>9.9999999999999995E-7</v>
      </c>
      <c r="J16" s="2">
        <v>1E-3</v>
      </c>
      <c r="N16" s="19">
        <v>1</v>
      </c>
    </row>
    <row r="17" spans="1:28" ht="12.75" customHeight="1">
      <c r="A17" s="82" t="s">
        <v>200</v>
      </c>
      <c r="B17" s="80"/>
      <c r="C17" s="80"/>
      <c r="D17" s="80"/>
      <c r="E17" s="80"/>
      <c r="F17" s="80"/>
      <c r="G17" s="80"/>
      <c r="H17" s="80"/>
      <c r="I17" s="7"/>
      <c r="O17" s="19">
        <v>1</v>
      </c>
      <c r="P17" s="19">
        <v>1.6093440000000001</v>
      </c>
    </row>
    <row r="18" spans="1:28" ht="12.75" customHeight="1">
      <c r="A18" s="82" t="s">
        <v>201</v>
      </c>
      <c r="B18" s="80"/>
      <c r="C18" s="80"/>
      <c r="D18" s="80"/>
      <c r="E18" s="80"/>
      <c r="F18" s="80"/>
      <c r="G18" s="80"/>
      <c r="H18" s="80"/>
      <c r="I18" s="7"/>
      <c r="O18" s="19">
        <v>0.62137119200000002</v>
      </c>
      <c r="P18" s="19">
        <v>1</v>
      </c>
    </row>
    <row r="19" spans="1:28" ht="12.75" customHeight="1">
      <c r="A19" s="82" t="s">
        <v>202</v>
      </c>
      <c r="B19" s="80"/>
      <c r="C19" s="80"/>
      <c r="D19" s="80"/>
      <c r="E19" s="80"/>
      <c r="F19" s="80"/>
      <c r="G19" s="80"/>
      <c r="H19" s="80"/>
      <c r="I19" s="7"/>
      <c r="Q19" s="19">
        <v>1</v>
      </c>
      <c r="R19" s="83">
        <v>3.4121416299999999E-2</v>
      </c>
      <c r="S19" s="2">
        <v>3412.1416300000001</v>
      </c>
      <c r="T19" s="83">
        <v>3.4121416300000001E-3</v>
      </c>
      <c r="U19" s="19">
        <v>3.6</v>
      </c>
      <c r="V19" s="19">
        <v>3.5999999999999999E-3</v>
      </c>
    </row>
    <row r="20" spans="1:28" ht="12.75" customHeight="1">
      <c r="A20" s="82" t="s">
        <v>203</v>
      </c>
      <c r="B20" s="80"/>
      <c r="C20" s="80"/>
      <c r="D20" s="80"/>
      <c r="E20" s="80"/>
      <c r="F20" s="80"/>
      <c r="G20" s="80"/>
      <c r="H20" s="80"/>
      <c r="I20" s="7"/>
      <c r="Q20" s="83">
        <v>29.307106999999998</v>
      </c>
      <c r="R20" s="2">
        <v>1</v>
      </c>
      <c r="S20" s="83">
        <v>100000</v>
      </c>
      <c r="T20" s="83">
        <v>0.1</v>
      </c>
      <c r="U20" s="83">
        <v>105.505585</v>
      </c>
      <c r="V20" s="83">
        <v>0.105505585</v>
      </c>
    </row>
    <row r="21" spans="1:28" ht="12.75" customHeight="1">
      <c r="A21" s="82" t="s">
        <v>204</v>
      </c>
      <c r="B21" s="80"/>
      <c r="C21" s="80"/>
      <c r="D21" s="80"/>
      <c r="E21" s="80"/>
      <c r="F21" s="80"/>
      <c r="G21" s="80"/>
      <c r="H21" s="80"/>
      <c r="I21" s="7"/>
      <c r="Q21" s="19">
        <v>2.9307106999999999E-4</v>
      </c>
      <c r="R21" s="83">
        <v>1.0000000000000001E-5</v>
      </c>
      <c r="S21" s="19">
        <v>1</v>
      </c>
      <c r="T21" s="83">
        <v>9.9999999999999995E-7</v>
      </c>
      <c r="U21" s="19">
        <v>1.0550558499999999E-3</v>
      </c>
      <c r="V21" s="19">
        <v>1.05505585E-6</v>
      </c>
    </row>
    <row r="22" spans="1:28" ht="12.75" customHeight="1">
      <c r="A22" s="82" t="s">
        <v>205</v>
      </c>
      <c r="B22" s="80"/>
      <c r="C22" s="80"/>
      <c r="D22" s="80"/>
      <c r="E22" s="80"/>
      <c r="F22" s="80"/>
      <c r="G22" s="80"/>
      <c r="H22" s="80"/>
      <c r="I22" s="7"/>
      <c r="Q22" s="83">
        <v>293.07106999999996</v>
      </c>
      <c r="R22" s="83">
        <v>10</v>
      </c>
      <c r="S22" s="83">
        <v>1000000</v>
      </c>
      <c r="T22" s="2">
        <v>1</v>
      </c>
      <c r="U22" s="83">
        <v>1055.05585</v>
      </c>
      <c r="V22" s="83">
        <v>1.05505585</v>
      </c>
    </row>
    <row r="23" spans="1:28" ht="12.75" customHeight="1">
      <c r="A23" s="82" t="s">
        <v>206</v>
      </c>
      <c r="B23" s="80"/>
      <c r="C23" s="80"/>
      <c r="D23" s="80"/>
      <c r="E23" s="80"/>
      <c r="F23" s="80"/>
      <c r="G23" s="80"/>
      <c r="H23" s="80"/>
      <c r="I23" s="7"/>
      <c r="Q23" s="19">
        <v>0.27777777799999998</v>
      </c>
      <c r="R23" s="83">
        <v>9.4781711999999997E-3</v>
      </c>
      <c r="S23" s="19">
        <v>947.81712000000005</v>
      </c>
      <c r="T23" s="83">
        <v>9.4781712000000006E-4</v>
      </c>
      <c r="U23" s="19">
        <v>1</v>
      </c>
      <c r="V23" s="19">
        <v>1E-3</v>
      </c>
    </row>
    <row r="24" spans="1:28" ht="12.75" customHeight="1">
      <c r="A24" s="82" t="s">
        <v>207</v>
      </c>
      <c r="B24" s="80"/>
      <c r="C24" s="80"/>
      <c r="D24" s="80"/>
      <c r="E24" s="80"/>
      <c r="F24" s="80"/>
      <c r="G24" s="80"/>
      <c r="H24" s="80"/>
      <c r="I24" s="7"/>
      <c r="Q24" s="19">
        <v>277.77777800000001</v>
      </c>
      <c r="R24" s="83">
        <v>9.4781712000000002</v>
      </c>
      <c r="S24" s="2">
        <v>947817.12</v>
      </c>
      <c r="T24" s="83">
        <v>0.94781711999999996</v>
      </c>
      <c r="U24" s="2">
        <v>1000</v>
      </c>
      <c r="V24" s="19">
        <v>1</v>
      </c>
    </row>
    <row r="25" spans="1:28" ht="12.75" customHeight="1">
      <c r="A25" s="82" t="s">
        <v>208</v>
      </c>
      <c r="B25" s="80"/>
      <c r="C25" s="80"/>
      <c r="D25" s="80"/>
      <c r="E25" s="80"/>
      <c r="F25" s="80"/>
      <c r="G25" s="80"/>
      <c r="H25" s="80"/>
      <c r="I25" s="7"/>
      <c r="W25" s="19">
        <v>1</v>
      </c>
      <c r="X25" s="19">
        <v>1.1023113099999999</v>
      </c>
      <c r="Y25" s="19">
        <v>1.7739980900000001</v>
      </c>
      <c r="Z25" s="19">
        <v>1.6093440000000001</v>
      </c>
    </row>
    <row r="26" spans="1:28" ht="12.75" customHeight="1">
      <c r="A26" s="82" t="s">
        <v>209</v>
      </c>
      <c r="B26" s="80"/>
      <c r="C26" s="80"/>
      <c r="D26" s="80"/>
      <c r="E26" s="80"/>
      <c r="F26" s="80"/>
      <c r="G26" s="80"/>
      <c r="H26" s="80"/>
      <c r="I26" s="7"/>
      <c r="W26" s="19">
        <v>0.90718474076075661</v>
      </c>
      <c r="X26" s="19">
        <v>1</v>
      </c>
      <c r="Y26" s="19">
        <v>1.6093440006146924</v>
      </c>
      <c r="Z26" s="19">
        <v>1.4599723194348793</v>
      </c>
    </row>
    <row r="27" spans="1:28" ht="12.75" customHeight="1">
      <c r="A27" s="82" t="s">
        <v>210</v>
      </c>
      <c r="B27" s="80"/>
      <c r="C27" s="80"/>
      <c r="D27" s="80"/>
      <c r="E27" s="80"/>
      <c r="F27" s="80"/>
      <c r="G27" s="80"/>
      <c r="H27" s="80"/>
      <c r="I27" s="7"/>
      <c r="W27" s="19">
        <v>0.5636984637307223</v>
      </c>
      <c r="X27" s="19">
        <v>0.62137119199999991</v>
      </c>
      <c r="Y27" s="19">
        <v>1</v>
      </c>
      <c r="Z27" s="19">
        <v>0.90718474000000004</v>
      </c>
    </row>
    <row r="28" spans="1:28" ht="12.75" customHeight="1">
      <c r="A28" s="82" t="s">
        <v>211</v>
      </c>
      <c r="B28" s="80"/>
      <c r="C28" s="80"/>
      <c r="D28" s="80"/>
      <c r="E28" s="80"/>
      <c r="F28" s="80"/>
      <c r="G28" s="80"/>
      <c r="H28" s="80"/>
      <c r="I28" s="7"/>
      <c r="W28" s="19">
        <v>0.62137119200000002</v>
      </c>
      <c r="X28" s="19">
        <v>0.68494449264978152</v>
      </c>
      <c r="Y28" s="19">
        <v>1.1023113099999999</v>
      </c>
      <c r="Z28" s="19">
        <v>1</v>
      </c>
    </row>
    <row r="29" spans="1:28" ht="12.75" customHeight="1">
      <c r="A29" s="82" t="s">
        <v>212</v>
      </c>
      <c r="B29" s="80"/>
      <c r="C29" s="80"/>
      <c r="D29" s="80"/>
      <c r="E29" s="80"/>
      <c r="F29" s="80"/>
      <c r="G29" s="80"/>
      <c r="H29" s="80"/>
      <c r="I29" s="7"/>
      <c r="AA29" s="19">
        <v>1</v>
      </c>
      <c r="AB29" s="19">
        <v>1.6093440000000001</v>
      </c>
    </row>
    <row r="30" spans="1:28" ht="12.75" customHeight="1">
      <c r="A30" s="82" t="s">
        <v>213</v>
      </c>
      <c r="B30" s="80"/>
      <c r="C30" s="80"/>
      <c r="D30" s="80"/>
      <c r="E30" s="80"/>
      <c r="F30" s="80"/>
      <c r="G30" s="80"/>
      <c r="H30" s="80"/>
      <c r="I30" s="7"/>
      <c r="AA30" s="19">
        <v>0.62137119200000002</v>
      </c>
      <c r="AB30" s="19">
        <v>1</v>
      </c>
    </row>
    <row r="31" spans="1:28" ht="12.75" customHeight="1">
      <c r="A31" s="80"/>
      <c r="B31" s="80"/>
      <c r="C31" s="80"/>
      <c r="D31" s="80"/>
      <c r="E31" s="80"/>
      <c r="F31" s="80"/>
      <c r="G31" s="80"/>
      <c r="H31" s="80"/>
      <c r="I31" s="7"/>
    </row>
    <row r="32" spans="1:28" ht="12.75" customHeight="1"/>
    <row r="33" spans="1:6" ht="12.75" customHeight="1">
      <c r="A33" s="79" t="s">
        <v>215</v>
      </c>
    </row>
    <row r="34" spans="1:6" ht="12.75" customHeight="1">
      <c r="A34" s="2"/>
    </row>
    <row r="35" spans="1:6" ht="12.75" customHeight="1">
      <c r="A35" s="84" t="s">
        <v>8</v>
      </c>
    </row>
    <row r="36" spans="1:6" ht="12.75" customHeight="1">
      <c r="A36" s="2" t="s">
        <v>77</v>
      </c>
    </row>
    <row r="37" spans="1:6" ht="12.75" customHeight="1">
      <c r="A37" s="2" t="s">
        <v>181</v>
      </c>
    </row>
    <row r="38" spans="1:6" ht="12.75" customHeight="1">
      <c r="A38" s="2" t="s">
        <v>176</v>
      </c>
    </row>
    <row r="39" spans="1:6" ht="12.75" customHeight="1">
      <c r="A39" s="2"/>
    </row>
    <row r="40" spans="1:6" ht="12.75" customHeight="1">
      <c r="A40" s="79" t="s">
        <v>216</v>
      </c>
      <c r="B40" s="79"/>
    </row>
    <row r="41" spans="1:6" ht="12.75" customHeight="1"/>
    <row r="42" spans="1:6" ht="12.75" customHeight="1">
      <c r="A42" s="84" t="s">
        <v>9</v>
      </c>
    </row>
    <row r="43" spans="1:6" ht="12.75" customHeight="1">
      <c r="A43" s="19" t="s">
        <v>105</v>
      </c>
    </row>
    <row r="44" spans="1:6" ht="12.75" customHeight="1">
      <c r="A44" s="19" t="s">
        <v>107</v>
      </c>
    </row>
    <row r="45" spans="1:6" ht="12.75" customHeight="1">
      <c r="A45" s="19" t="s">
        <v>78</v>
      </c>
    </row>
    <row r="46" spans="1:6" ht="12.75" customHeight="1">
      <c r="A46" s="19"/>
    </row>
    <row r="47" spans="1:6" ht="12.75" customHeight="1"/>
    <row r="48" spans="1:6" ht="12.75" customHeight="1">
      <c r="A48" s="79" t="s">
        <v>217</v>
      </c>
      <c r="B48" s="79"/>
      <c r="F48" s="93" t="s">
        <v>707</v>
      </c>
    </row>
    <row r="49" spans="1:6" ht="12.75" customHeight="1">
      <c r="F49" s="19" t="s">
        <v>143</v>
      </c>
    </row>
    <row r="50" spans="1:6" ht="12.75" customHeight="1">
      <c r="A50" s="84" t="s">
        <v>11</v>
      </c>
      <c r="B50" s="84"/>
      <c r="C50" s="84"/>
      <c r="F50" s="19" t="s">
        <v>164</v>
      </c>
    </row>
    <row r="51" spans="1:6" ht="12.75" customHeight="1">
      <c r="A51" s="19" t="s">
        <v>173</v>
      </c>
      <c r="B51" s="2"/>
      <c r="C51" s="2"/>
    </row>
    <row r="52" spans="1:6" ht="12.75" customHeight="1">
      <c r="A52" s="19" t="s">
        <v>98</v>
      </c>
      <c r="B52" s="2"/>
      <c r="C52" s="2"/>
    </row>
    <row r="53" spans="1:6" ht="12.75" customHeight="1">
      <c r="A53" s="19" t="s">
        <v>166</v>
      </c>
      <c r="B53" s="2"/>
    </row>
    <row r="54" spans="1:6" ht="12.75" customHeight="1">
      <c r="B54" s="2"/>
      <c r="C54" s="2"/>
    </row>
    <row r="55" spans="1:6" ht="12.75" customHeight="1">
      <c r="A55" s="19"/>
      <c r="B55" s="2"/>
      <c r="C55" s="2"/>
    </row>
    <row r="56" spans="1:6" ht="12.75" customHeight="1">
      <c r="A56" s="19"/>
      <c r="B56" s="2"/>
      <c r="C56" s="2"/>
    </row>
    <row r="57" spans="1:6" ht="12.75" customHeight="1">
      <c r="A57" s="19"/>
      <c r="B57" s="2"/>
      <c r="C57" s="2"/>
    </row>
    <row r="58" spans="1:6" ht="12.75" customHeight="1"/>
    <row r="59" spans="1:6" ht="12.75" customHeight="1"/>
    <row r="60" spans="1:6" ht="12.75" customHeight="1">
      <c r="A60" s="79" t="s">
        <v>218</v>
      </c>
    </row>
    <row r="61" spans="1:6" ht="12.75" customHeight="1"/>
    <row r="62" spans="1:6" ht="12.75" customHeight="1">
      <c r="A62" s="84" t="s">
        <v>10</v>
      </c>
      <c r="B62" s="84"/>
    </row>
    <row r="63" spans="1:6" ht="12.75" customHeight="1">
      <c r="A63" s="178" t="s">
        <v>27</v>
      </c>
      <c r="B63" s="2"/>
    </row>
    <row r="64" spans="1:6" ht="12.75" customHeight="1">
      <c r="A64" s="2"/>
    </row>
    <row r="65" spans="1:6" ht="12.75" customHeight="1"/>
    <row r="66" spans="1:6" ht="12.75" customHeight="1"/>
    <row r="67" spans="1:6" ht="12.75" customHeight="1">
      <c r="A67" s="79" t="s">
        <v>219</v>
      </c>
    </row>
    <row r="68" spans="1:6" ht="12.75" customHeight="1">
      <c r="A68" s="85"/>
    </row>
    <row r="69" spans="1:6" ht="12.75" customHeight="1"/>
    <row r="70" spans="1:6" ht="12.75" customHeight="1">
      <c r="A70" s="79" t="s">
        <v>220</v>
      </c>
      <c r="B70" s="79"/>
    </row>
    <row r="71" spans="1:6" ht="12.75" customHeight="1"/>
    <row r="72" spans="1:6" ht="12.75" customHeight="1">
      <c r="A72" s="84" t="s">
        <v>221</v>
      </c>
    </row>
    <row r="73" spans="1:6" ht="12.75" customHeight="1">
      <c r="A73" s="19" t="str">
        <f>A25</f>
        <v>Tonne Mile</v>
      </c>
      <c r="F73" s="93" t="s">
        <v>709</v>
      </c>
    </row>
    <row r="74" spans="1:6" ht="12.75" customHeight="1">
      <c r="A74" s="19" t="str">
        <f>A28</f>
        <v>Tonne Kilometer</v>
      </c>
      <c r="F74" t="s">
        <v>211</v>
      </c>
    </row>
    <row r="75" spans="1:6" ht="12.75" customHeight="1">
      <c r="A75" s="19" t="s">
        <v>209</v>
      </c>
      <c r="F75" t="s">
        <v>209</v>
      </c>
    </row>
    <row r="76" spans="1:6" ht="12.75" customHeight="1">
      <c r="A76" s="19" t="s">
        <v>210</v>
      </c>
      <c r="F76" t="s">
        <v>210</v>
      </c>
    </row>
    <row r="77" spans="1:6" ht="12.75" customHeight="1">
      <c r="A77" s="19" t="str">
        <f t="shared" ref="A77:A78" si="2">A29</f>
        <v>Passenger Mile</v>
      </c>
      <c r="F77" t="s">
        <v>212</v>
      </c>
    </row>
    <row r="78" spans="1:6" ht="12.75" customHeight="1">
      <c r="A78" s="19" t="str">
        <f t="shared" si="2"/>
        <v>Passenger Kilometer</v>
      </c>
      <c r="F78" t="s">
        <v>213</v>
      </c>
    </row>
    <row r="79" spans="1:6" ht="12.75" customHeight="1">
      <c r="A79" s="19" t="str">
        <f t="shared" ref="A79:A80" si="3">A17</f>
        <v>Mile</v>
      </c>
      <c r="F79" t="s">
        <v>200</v>
      </c>
    </row>
    <row r="80" spans="1:6" ht="12.75" customHeight="1">
      <c r="A80" s="19" t="str">
        <f t="shared" si="3"/>
        <v>Kilometer</v>
      </c>
      <c r="F80" t="s">
        <v>201</v>
      </c>
    </row>
    <row r="81" spans="1:3" ht="12.75" customHeight="1"/>
    <row r="82" spans="1:3" ht="12.75" customHeight="1">
      <c r="A82" s="79" t="s">
        <v>222</v>
      </c>
    </row>
    <row r="83" spans="1:3" ht="12.75" customHeight="1"/>
    <row r="84" spans="1:3" ht="12.75" customHeight="1">
      <c r="A84" s="84" t="s">
        <v>223</v>
      </c>
    </row>
    <row r="85" spans="1:3" ht="12.75" customHeight="1">
      <c r="A85" s="2" t="s">
        <v>224</v>
      </c>
    </row>
    <row r="86" spans="1:3" ht="12.75" customHeight="1">
      <c r="A86" s="2" t="s">
        <v>225</v>
      </c>
    </row>
    <row r="87" spans="1:3" ht="12.75" customHeight="1">
      <c r="A87" s="2" t="s">
        <v>226</v>
      </c>
    </row>
    <row r="88" spans="1:3" ht="12.75" customHeight="1">
      <c r="A88" s="2" t="s">
        <v>83</v>
      </c>
    </row>
    <row r="89" spans="1:3" ht="12.75" customHeight="1"/>
    <row r="90" spans="1:3" ht="12.75" customHeight="1">
      <c r="A90" s="79" t="s">
        <v>227</v>
      </c>
    </row>
    <row r="91" spans="1:3" ht="12.75" customHeight="1"/>
    <row r="92" spans="1:3" ht="12.75" customHeight="1">
      <c r="A92" s="84" t="s">
        <v>223</v>
      </c>
      <c r="B92" s="84" t="s">
        <v>228</v>
      </c>
      <c r="C92" s="84" t="s">
        <v>229</v>
      </c>
    </row>
    <row r="93" spans="1:3" ht="12.75" customHeight="1">
      <c r="A93" s="2" t="s">
        <v>224</v>
      </c>
      <c r="B93" s="2" t="s">
        <v>99</v>
      </c>
      <c r="C93" s="19">
        <v>1</v>
      </c>
    </row>
    <row r="94" spans="1:3" ht="12.75" customHeight="1">
      <c r="A94" s="2" t="s">
        <v>224</v>
      </c>
      <c r="B94" s="2" t="s">
        <v>92</v>
      </c>
      <c r="C94" s="19">
        <v>1</v>
      </c>
    </row>
    <row r="95" spans="1:3" ht="12.75" customHeight="1">
      <c r="A95" s="2" t="s">
        <v>224</v>
      </c>
      <c r="B95" s="2" t="s">
        <v>90</v>
      </c>
      <c r="C95" s="19">
        <v>21</v>
      </c>
    </row>
    <row r="96" spans="1:3" ht="12.75" customHeight="1">
      <c r="A96" s="2" t="s">
        <v>224</v>
      </c>
      <c r="B96" s="2" t="s">
        <v>91</v>
      </c>
      <c r="C96" s="19">
        <v>310</v>
      </c>
    </row>
    <row r="97" spans="1:3" ht="12.75" customHeight="1">
      <c r="A97" s="2" t="s">
        <v>225</v>
      </c>
      <c r="B97" s="2" t="s">
        <v>99</v>
      </c>
      <c r="C97" s="19">
        <v>1</v>
      </c>
    </row>
    <row r="98" spans="1:3" ht="12.75" customHeight="1">
      <c r="A98" s="2" t="s">
        <v>225</v>
      </c>
      <c r="B98" s="2" t="s">
        <v>92</v>
      </c>
      <c r="C98" s="19">
        <v>1</v>
      </c>
    </row>
    <row r="99" spans="1:3" ht="12.75" customHeight="1">
      <c r="A99" s="2" t="s">
        <v>225</v>
      </c>
      <c r="B99" s="2" t="s">
        <v>90</v>
      </c>
      <c r="C99" s="19">
        <v>23</v>
      </c>
    </row>
    <row r="100" spans="1:3" ht="12.75" customHeight="1">
      <c r="A100" s="2" t="s">
        <v>225</v>
      </c>
      <c r="B100" s="2" t="s">
        <v>91</v>
      </c>
      <c r="C100" s="19">
        <v>296</v>
      </c>
    </row>
    <row r="101" spans="1:3" ht="12.75" customHeight="1">
      <c r="A101" s="2" t="s">
        <v>226</v>
      </c>
      <c r="B101" s="2" t="s">
        <v>99</v>
      </c>
      <c r="C101" s="19">
        <v>1</v>
      </c>
    </row>
    <row r="102" spans="1:3" ht="12.75" customHeight="1">
      <c r="A102" s="2" t="s">
        <v>226</v>
      </c>
      <c r="B102" s="2" t="s">
        <v>92</v>
      </c>
      <c r="C102" s="19">
        <v>1</v>
      </c>
    </row>
    <row r="103" spans="1:3" ht="12.75" customHeight="1">
      <c r="A103" s="2" t="s">
        <v>226</v>
      </c>
      <c r="B103" s="2" t="s">
        <v>90</v>
      </c>
      <c r="C103" s="19">
        <v>25</v>
      </c>
    </row>
    <row r="104" spans="1:3" ht="12.75" customHeight="1">
      <c r="A104" s="2" t="s">
        <v>226</v>
      </c>
      <c r="B104" s="2" t="s">
        <v>91</v>
      </c>
      <c r="C104" s="19">
        <v>298</v>
      </c>
    </row>
    <row r="105" spans="1:3" ht="12.75" customHeight="1">
      <c r="A105" s="2" t="s">
        <v>83</v>
      </c>
      <c r="B105" s="2" t="s">
        <v>99</v>
      </c>
      <c r="C105" s="19">
        <v>1</v>
      </c>
    </row>
    <row r="106" spans="1:3" ht="16.5" customHeight="1">
      <c r="A106" s="2" t="s">
        <v>83</v>
      </c>
      <c r="B106" s="2" t="s">
        <v>92</v>
      </c>
      <c r="C106" s="19">
        <v>1</v>
      </c>
    </row>
    <row r="107" spans="1:3" ht="16.5" customHeight="1">
      <c r="A107" s="2" t="s">
        <v>83</v>
      </c>
      <c r="B107" s="2" t="s">
        <v>90</v>
      </c>
      <c r="C107" s="19">
        <v>28</v>
      </c>
    </row>
    <row r="108" spans="1:3" ht="13.5" customHeight="1">
      <c r="A108" s="2" t="s">
        <v>83</v>
      </c>
      <c r="B108" s="2" t="s">
        <v>91</v>
      </c>
      <c r="C108" s="19">
        <v>265</v>
      </c>
    </row>
    <row r="109" spans="1:3" ht="12.75" customHeight="1">
      <c r="A109" s="2"/>
    </row>
    <row r="110" spans="1:3" ht="12.75" customHeight="1">
      <c r="A110" s="79" t="s">
        <v>230</v>
      </c>
      <c r="B110" s="79"/>
    </row>
    <row r="111" spans="1:3" ht="12.75" customHeight="1">
      <c r="A111" s="83" t="s">
        <v>231</v>
      </c>
    </row>
    <row r="112" spans="1:3" ht="12.75" customHeight="1">
      <c r="A112" s="19" t="str">
        <f>'Activity Data'!D9</f>
        <v>Region</v>
      </c>
    </row>
    <row r="113" spans="1:1" ht="12.75" customHeight="1">
      <c r="A113" s="19" t="str">
        <f>'Activity Data'!E9</f>
        <v>Mode of Transport</v>
      </c>
    </row>
    <row r="114" spans="1:1" ht="12.75" customHeight="1">
      <c r="A114" s="19" t="str">
        <f>'Activity Data'!F9</f>
        <v>Scope</v>
      </c>
    </row>
    <row r="115" spans="1:1" ht="12.75" customHeight="1">
      <c r="A115" s="19" t="str">
        <f>'Activity Data'!G9</f>
        <v>Type of Activity Data</v>
      </c>
    </row>
    <row r="116" spans="1:1" ht="12.75" customHeight="1">
      <c r="A116" s="19" t="str">
        <f>'Activity Data'!H10</f>
        <v>Vehicle Type</v>
      </c>
    </row>
    <row r="117" spans="1:1" ht="12.75" customHeight="1">
      <c r="A117" s="19" t="str">
        <f>'Activity Data'!I10</f>
        <v>Distance Travelled</v>
      </c>
    </row>
    <row r="118" spans="1:1" ht="12.75" customHeight="1">
      <c r="A118" s="19" t="str">
        <f>'Activity Data'!J10</f>
        <v>Total Weight of Freight (tonne)</v>
      </c>
    </row>
    <row r="119" spans="1:1" ht="12.75" customHeight="1">
      <c r="A119" s="19" t="str">
        <f>'Activity Data'!K10</f>
        <v># of Passenger</v>
      </c>
    </row>
    <row r="120" spans="1:1" ht="12.75" customHeight="1">
      <c r="A120" s="19" t="str">
        <f>'Activity Data'!L10</f>
        <v>Units of Measurement (Tonne Miles)</v>
      </c>
    </row>
    <row r="121" spans="1:1" ht="12.75" customHeight="1">
      <c r="A121" s="19" t="str">
        <f>'Activity Data'!M10</f>
        <v>Fuel Used</v>
      </c>
    </row>
    <row r="122" spans="1:1" ht="12.75" customHeight="1">
      <c r="A122" s="19" t="str">
        <f>'Activity Data'!N10</f>
        <v>Fuel Amount</v>
      </c>
    </row>
    <row r="123" spans="1:1" ht="12.75" customHeight="1">
      <c r="A123" s="19" t="str">
        <f>'Activity Data'!O10</f>
        <v>Unit of Fuel Amount</v>
      </c>
    </row>
    <row r="124" spans="1:1" ht="12.75" customHeight="1"/>
    <row r="125" spans="1:1" ht="12.75" customHeight="1"/>
    <row r="126" spans="1:1" ht="12.75" customHeight="1"/>
    <row r="127" spans="1:1" ht="12.75" customHeight="1"/>
    <row r="128" spans="1:1"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2:H2"/>
  </mergeCells>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138" zoomScale="175" workbookViewId="0">
      <selection activeCell="A157" sqref="A149:XFD157"/>
    </sheetView>
  </sheetViews>
  <sheetFormatPr baseColWidth="10" defaultColWidth="14.3984375" defaultRowHeight="15" customHeight="1"/>
  <cols>
    <col min="1" max="1" width="55.19921875" customWidth="1"/>
    <col min="2" max="2" width="7.796875" customWidth="1"/>
    <col min="3" max="3" width="8" customWidth="1"/>
    <col min="4" max="4" width="19.19921875" customWidth="1"/>
    <col min="5" max="5" width="20.796875" customWidth="1"/>
    <col min="6" max="6" width="23" customWidth="1"/>
    <col min="7" max="7" width="14" customWidth="1"/>
    <col min="8" max="8" width="19.19921875" customWidth="1"/>
    <col min="9" max="9" width="20.796875" customWidth="1"/>
    <col min="10" max="10" width="23" customWidth="1"/>
    <col min="11" max="11" width="14" customWidth="1"/>
    <col min="12" max="12" width="18.19921875" customWidth="1"/>
    <col min="13" max="26" width="40.796875" customWidth="1"/>
  </cols>
  <sheetData>
    <row r="1" spans="1:26" ht="12.75" customHeight="1">
      <c r="A1" s="79" t="s">
        <v>232</v>
      </c>
      <c r="B1" s="86"/>
      <c r="C1" s="86"/>
      <c r="D1" s="86"/>
      <c r="E1" s="86"/>
      <c r="F1" s="86"/>
      <c r="G1" s="86"/>
      <c r="H1" s="86"/>
      <c r="I1" s="86"/>
    </row>
    <row r="2" spans="1:26" ht="12.75" customHeight="1">
      <c r="A2" s="2"/>
    </row>
    <row r="3" spans="1:26" ht="12.75" customHeight="1">
      <c r="A3" s="84" t="s">
        <v>86</v>
      </c>
      <c r="B3" s="84" t="s">
        <v>8</v>
      </c>
      <c r="C3" s="84" t="s">
        <v>99</v>
      </c>
      <c r="D3" s="84" t="s">
        <v>233</v>
      </c>
      <c r="E3" s="84" t="s">
        <v>234</v>
      </c>
      <c r="F3" s="84" t="s">
        <v>235</v>
      </c>
      <c r="G3" s="84" t="s">
        <v>236</v>
      </c>
      <c r="H3" s="84" t="s">
        <v>237</v>
      </c>
      <c r="I3" s="84" t="s">
        <v>9</v>
      </c>
      <c r="J3" s="84"/>
      <c r="K3" s="84"/>
      <c r="L3" s="84"/>
      <c r="M3" s="84"/>
      <c r="N3" s="84"/>
      <c r="O3" s="84"/>
      <c r="P3" s="84"/>
      <c r="Q3" s="84"/>
      <c r="R3" s="84"/>
      <c r="S3" s="84"/>
      <c r="T3" s="84"/>
      <c r="U3" s="84"/>
      <c r="V3" s="84"/>
      <c r="W3" s="84"/>
      <c r="X3" s="84"/>
      <c r="Y3" s="84"/>
      <c r="Z3" s="84"/>
    </row>
    <row r="4" spans="1:26" ht="12.75" customHeight="1">
      <c r="A4" s="87" t="s">
        <v>238</v>
      </c>
      <c r="B4" s="87" t="s">
        <v>176</v>
      </c>
      <c r="C4" s="87">
        <v>9.4280000000000008</v>
      </c>
      <c r="D4" s="87"/>
      <c r="E4" s="87" t="s">
        <v>195</v>
      </c>
      <c r="F4" s="87" t="s">
        <v>187</v>
      </c>
      <c r="G4" s="87"/>
      <c r="H4" s="87" t="s">
        <v>239</v>
      </c>
      <c r="I4" s="87" t="s">
        <v>179</v>
      </c>
    </row>
    <row r="5" spans="1:26" ht="12.75" customHeight="1">
      <c r="A5" s="87" t="s">
        <v>240</v>
      </c>
      <c r="B5" s="87" t="s">
        <v>176</v>
      </c>
      <c r="C5" s="87">
        <v>8.3330000000000002</v>
      </c>
      <c r="D5" s="87"/>
      <c r="E5" s="87" t="s">
        <v>195</v>
      </c>
      <c r="F5" s="87" t="s">
        <v>187</v>
      </c>
      <c r="G5" s="87"/>
      <c r="H5" s="87" t="s">
        <v>239</v>
      </c>
      <c r="I5" s="87" t="s">
        <v>179</v>
      </c>
    </row>
    <row r="6" spans="1:26" ht="12.75" customHeight="1">
      <c r="A6" s="87" t="s">
        <v>241</v>
      </c>
      <c r="B6" s="87" t="s">
        <v>176</v>
      </c>
      <c r="C6" s="87">
        <v>8.5987349910000006</v>
      </c>
      <c r="D6" s="87"/>
      <c r="E6" s="87" t="s">
        <v>195</v>
      </c>
      <c r="F6" s="87" t="s">
        <v>187</v>
      </c>
      <c r="G6" s="87"/>
      <c r="H6" s="87" t="s">
        <v>239</v>
      </c>
      <c r="I6" s="87"/>
    </row>
    <row r="7" spans="1:26" ht="12.75" customHeight="1">
      <c r="A7" s="87" t="s">
        <v>242</v>
      </c>
      <c r="B7" s="87" t="s">
        <v>176</v>
      </c>
      <c r="C7" s="87">
        <v>10.131</v>
      </c>
      <c r="D7" s="87"/>
      <c r="E7" s="87" t="s">
        <v>195</v>
      </c>
      <c r="F7" s="87" t="s">
        <v>187</v>
      </c>
      <c r="G7" s="87"/>
      <c r="H7" s="87" t="s">
        <v>239</v>
      </c>
      <c r="I7" s="87"/>
    </row>
    <row r="8" spans="1:26" ht="12.75" customHeight="1">
      <c r="A8" s="87" t="s">
        <v>243</v>
      </c>
      <c r="B8" s="87" t="s">
        <v>176</v>
      </c>
      <c r="C8" s="87">
        <v>11.125</v>
      </c>
      <c r="D8" s="87"/>
      <c r="E8" s="87" t="s">
        <v>195</v>
      </c>
      <c r="F8" s="87" t="s">
        <v>187</v>
      </c>
      <c r="G8" s="87"/>
      <c r="H8" s="87" t="s">
        <v>239</v>
      </c>
      <c r="I8" s="87"/>
    </row>
    <row r="9" spans="1:26" ht="12.75" customHeight="1">
      <c r="A9" s="87" t="s">
        <v>244</v>
      </c>
      <c r="B9" s="87" t="s">
        <v>176</v>
      </c>
      <c r="C9" s="87">
        <v>6.1</v>
      </c>
      <c r="D9" s="87"/>
      <c r="E9" s="87" t="s">
        <v>195</v>
      </c>
      <c r="F9" s="87" t="s">
        <v>187</v>
      </c>
      <c r="G9" s="87"/>
      <c r="H9" s="87" t="s">
        <v>239</v>
      </c>
      <c r="I9" s="87"/>
    </row>
    <row r="10" spans="1:26" ht="12.75" customHeight="1">
      <c r="A10" s="87" t="s">
        <v>245</v>
      </c>
      <c r="B10" s="87" t="s">
        <v>176</v>
      </c>
      <c r="C10" s="87">
        <v>5.2999999999999999E-2</v>
      </c>
      <c r="D10" s="87"/>
      <c r="E10" s="87" t="s">
        <v>195</v>
      </c>
      <c r="F10" s="87" t="s">
        <v>191</v>
      </c>
      <c r="G10" s="87"/>
      <c r="H10" s="87" t="s">
        <v>239</v>
      </c>
      <c r="I10" s="87"/>
    </row>
    <row r="11" spans="1:26" ht="12.75" customHeight="1">
      <c r="A11" s="87" t="s">
        <v>246</v>
      </c>
      <c r="B11" s="87" t="s">
        <v>176</v>
      </c>
      <c r="C11" s="87">
        <v>4.46</v>
      </c>
      <c r="D11" s="87"/>
      <c r="E11" s="87" t="s">
        <v>195</v>
      </c>
      <c r="F11" s="87" t="s">
        <v>187</v>
      </c>
      <c r="G11" s="87"/>
      <c r="H11" s="87" t="s">
        <v>239</v>
      </c>
      <c r="I11" s="87"/>
    </row>
    <row r="12" spans="1:26" ht="12.75" customHeight="1">
      <c r="A12" s="87" t="s">
        <v>247</v>
      </c>
      <c r="B12" s="87" t="s">
        <v>176</v>
      </c>
      <c r="C12" s="87"/>
      <c r="D12" s="87">
        <v>5.56</v>
      </c>
      <c r="E12" s="87" t="s">
        <v>195</v>
      </c>
      <c r="F12" s="87" t="s">
        <v>187</v>
      </c>
      <c r="G12" s="87"/>
      <c r="H12" s="87" t="s">
        <v>239</v>
      </c>
      <c r="I12" s="87"/>
    </row>
    <row r="13" spans="1:26" ht="12.75" customHeight="1">
      <c r="A13" s="87" t="s">
        <v>248</v>
      </c>
      <c r="B13" s="87" t="s">
        <v>176</v>
      </c>
      <c r="C13" s="87"/>
      <c r="D13" s="87">
        <v>9.4600000000000009</v>
      </c>
      <c r="E13" s="87" t="s">
        <v>195</v>
      </c>
      <c r="F13" s="87" t="s">
        <v>187</v>
      </c>
      <c r="G13" s="87"/>
      <c r="H13" s="87" t="s">
        <v>239</v>
      </c>
      <c r="I13" s="87"/>
    </row>
    <row r="14" spans="1:26" ht="12.75" customHeight="1">
      <c r="A14" s="87" t="s">
        <v>249</v>
      </c>
      <c r="B14" s="87" t="s">
        <v>176</v>
      </c>
      <c r="C14" s="88">
        <v>1.2898102490000001</v>
      </c>
      <c r="D14" s="88">
        <v>4.726</v>
      </c>
      <c r="E14" s="87" t="s">
        <v>195</v>
      </c>
      <c r="F14" s="87" t="s">
        <v>187</v>
      </c>
      <c r="G14" s="87"/>
      <c r="H14" s="87" t="s">
        <v>239</v>
      </c>
      <c r="I14" s="87"/>
    </row>
    <row r="15" spans="1:26" ht="12.75" customHeight="1">
      <c r="A15" s="87" t="s">
        <v>250</v>
      </c>
      <c r="B15" s="87" t="s">
        <v>176</v>
      </c>
      <c r="C15" s="88">
        <v>8.104417776</v>
      </c>
      <c r="D15" s="88">
        <v>1.8919999999999999</v>
      </c>
      <c r="E15" s="87" t="s">
        <v>195</v>
      </c>
      <c r="F15" s="87" t="s">
        <v>187</v>
      </c>
      <c r="G15" s="87"/>
      <c r="H15" s="87" t="s">
        <v>239</v>
      </c>
      <c r="I15" s="87"/>
    </row>
    <row r="16" spans="1:26" ht="12.75" customHeight="1">
      <c r="A16" s="87" t="str">
        <f t="shared" ref="A16:A27" si="0">A4</f>
        <v>Jet Fuel</v>
      </c>
      <c r="B16" s="87" t="s">
        <v>181</v>
      </c>
      <c r="C16" s="87">
        <v>9.5460499999999993</v>
      </c>
      <c r="D16" s="87"/>
      <c r="E16" s="87" t="s">
        <v>195</v>
      </c>
      <c r="F16" s="87" t="s">
        <v>187</v>
      </c>
      <c r="G16" s="87"/>
      <c r="H16" s="87" t="s">
        <v>239</v>
      </c>
      <c r="I16" s="87" t="s">
        <v>179</v>
      </c>
    </row>
    <row r="17" spans="1:9" ht="12.75" customHeight="1">
      <c r="A17" s="87" t="str">
        <f t="shared" si="0"/>
        <v>Aviation Gasoline</v>
      </c>
      <c r="B17" s="87" t="s">
        <v>181</v>
      </c>
      <c r="C17" s="87">
        <v>8.3729499999999994</v>
      </c>
      <c r="D17" s="87"/>
      <c r="E17" s="87" t="s">
        <v>195</v>
      </c>
      <c r="F17" s="87" t="s">
        <v>187</v>
      </c>
      <c r="G17" s="87"/>
      <c r="H17" s="87" t="s">
        <v>239</v>
      </c>
      <c r="I17" s="87" t="s">
        <v>179</v>
      </c>
    </row>
    <row r="18" spans="1:9" ht="12.75" customHeight="1">
      <c r="A18" s="87" t="str">
        <f t="shared" si="0"/>
        <v>Gasoline/Petrol</v>
      </c>
      <c r="B18" s="87" t="s">
        <v>181</v>
      </c>
      <c r="C18" s="87">
        <v>8.71326</v>
      </c>
      <c r="D18" s="87"/>
      <c r="E18" s="87" t="s">
        <v>195</v>
      </c>
      <c r="F18" s="87" t="s">
        <v>187</v>
      </c>
      <c r="G18" s="87"/>
      <c r="H18" s="87" t="s">
        <v>239</v>
      </c>
      <c r="I18" s="87"/>
    </row>
    <row r="19" spans="1:9" ht="12.75" customHeight="1">
      <c r="A19" s="87" t="str">
        <f t="shared" si="0"/>
        <v>On-Road Diesel Fuel</v>
      </c>
      <c r="B19" s="87" t="s">
        <v>181</v>
      </c>
      <c r="C19" s="87">
        <v>9.9984099999999998</v>
      </c>
      <c r="D19" s="87"/>
      <c r="E19" s="87" t="s">
        <v>195</v>
      </c>
      <c r="F19" s="87" t="s">
        <v>187</v>
      </c>
      <c r="G19" s="87"/>
      <c r="H19" s="87" t="s">
        <v>239</v>
      </c>
      <c r="I19" s="87"/>
    </row>
    <row r="20" spans="1:9" ht="12.75" customHeight="1">
      <c r="A20" s="87" t="str">
        <f t="shared" si="0"/>
        <v>Residual Fuel Oil (3s 5 and 6)</v>
      </c>
      <c r="B20" s="87" t="s">
        <v>181</v>
      </c>
      <c r="C20" s="87">
        <v>9.5767132723415997</v>
      </c>
      <c r="D20" s="87"/>
      <c r="E20" s="87" t="s">
        <v>195</v>
      </c>
      <c r="F20" s="87" t="s">
        <v>187</v>
      </c>
      <c r="G20" s="87"/>
      <c r="H20" s="87" t="s">
        <v>239</v>
      </c>
      <c r="I20" s="87"/>
    </row>
    <row r="21" spans="1:9" ht="12.75" customHeight="1">
      <c r="A21" s="87" t="str">
        <f t="shared" si="0"/>
        <v>LPG</v>
      </c>
      <c r="B21" s="87" t="s">
        <v>181</v>
      </c>
      <c r="C21" s="87">
        <v>5.6410206405167997</v>
      </c>
      <c r="D21" s="87"/>
      <c r="E21" s="87" t="s">
        <v>195</v>
      </c>
      <c r="F21" s="87" t="s">
        <v>187</v>
      </c>
      <c r="G21" s="87"/>
      <c r="H21" s="87" t="s">
        <v>239</v>
      </c>
      <c r="I21" s="87"/>
    </row>
    <row r="22" spans="1:9" ht="12.75" customHeight="1">
      <c r="A22" s="87" t="str">
        <f t="shared" si="0"/>
        <v>CNG</v>
      </c>
      <c r="B22" s="87" t="s">
        <v>181</v>
      </c>
      <c r="C22" s="87">
        <v>5.7284980656408503E-2</v>
      </c>
      <c r="D22" s="87"/>
      <c r="E22" s="87" t="s">
        <v>195</v>
      </c>
      <c r="F22" s="87" t="s">
        <v>191</v>
      </c>
      <c r="G22" s="87"/>
      <c r="H22" s="87" t="s">
        <v>239</v>
      </c>
      <c r="I22" s="87"/>
    </row>
    <row r="23" spans="1:9" ht="12.75" customHeight="1">
      <c r="A23" s="87" t="str">
        <f t="shared" si="0"/>
        <v>LNG</v>
      </c>
      <c r="B23" s="87" t="s">
        <v>181</v>
      </c>
      <c r="C23" s="87">
        <v>4.6454573413247999</v>
      </c>
      <c r="D23" s="87"/>
      <c r="E23" s="87" t="s">
        <v>195</v>
      </c>
      <c r="F23" s="87" t="s">
        <v>187</v>
      </c>
      <c r="G23" s="87"/>
      <c r="H23" s="87" t="s">
        <v>239</v>
      </c>
      <c r="I23" s="87"/>
    </row>
    <row r="24" spans="1:9" ht="12.75" customHeight="1">
      <c r="A24" s="87" t="str">
        <f t="shared" si="0"/>
        <v>Ethanol</v>
      </c>
      <c r="B24" s="87" t="s">
        <v>181</v>
      </c>
      <c r="C24" s="87"/>
      <c r="D24" s="87">
        <v>5.56</v>
      </c>
      <c r="E24" s="87" t="s">
        <v>195</v>
      </c>
      <c r="F24" s="87" t="s">
        <v>187</v>
      </c>
      <c r="G24" s="87"/>
      <c r="H24" s="87" t="s">
        <v>239</v>
      </c>
      <c r="I24" s="87"/>
    </row>
    <row r="25" spans="1:9" ht="12.75" customHeight="1">
      <c r="A25" s="87" t="str">
        <f t="shared" si="0"/>
        <v>100% Biodiesel</v>
      </c>
      <c r="B25" s="87" t="s">
        <v>181</v>
      </c>
      <c r="C25" s="87"/>
      <c r="D25" s="87">
        <v>9.4600000000000009</v>
      </c>
      <c r="E25" s="87" t="s">
        <v>195</v>
      </c>
      <c r="F25" s="87" t="s">
        <v>187</v>
      </c>
      <c r="G25" s="87"/>
      <c r="H25" s="87" t="s">
        <v>239</v>
      </c>
      <c r="I25" s="87"/>
    </row>
    <row r="26" spans="1:9" ht="12.75" customHeight="1">
      <c r="A26" s="87" t="str">
        <f t="shared" si="0"/>
        <v>E85 Ethanol/Gasoline</v>
      </c>
      <c r="B26" s="87" t="s">
        <v>181</v>
      </c>
      <c r="C26" s="88">
        <f>0.15*C18</f>
        <v>1.306989</v>
      </c>
      <c r="D26" s="88">
        <f>0.85*D24</f>
        <v>4.726</v>
      </c>
      <c r="E26" s="87" t="s">
        <v>195</v>
      </c>
      <c r="F26" s="87" t="s">
        <v>187</v>
      </c>
      <c r="G26" s="87"/>
      <c r="H26" s="87" t="s">
        <v>239</v>
      </c>
      <c r="I26" s="87"/>
    </row>
    <row r="27" spans="1:9" ht="12.75" customHeight="1">
      <c r="A27" s="87" t="str">
        <f t="shared" si="0"/>
        <v>B20 Biodiesel/Diesel</v>
      </c>
      <c r="B27" s="87" t="s">
        <v>181</v>
      </c>
      <c r="C27" s="88">
        <f>0.8*C19</f>
        <v>7.9987279999999998</v>
      </c>
      <c r="D27" s="88">
        <f>0.2*D25</f>
        <v>1.8920000000000003</v>
      </c>
      <c r="E27" s="87" t="s">
        <v>195</v>
      </c>
      <c r="F27" s="87" t="s">
        <v>187</v>
      </c>
      <c r="G27" s="87"/>
      <c r="H27" s="87" t="s">
        <v>239</v>
      </c>
      <c r="I27" s="87"/>
    </row>
    <row r="28" spans="1:9" ht="12.75" customHeight="1">
      <c r="A28" s="87" t="s">
        <v>238</v>
      </c>
      <c r="B28" s="87" t="s">
        <v>77</v>
      </c>
      <c r="C28" s="87">
        <v>9.57</v>
      </c>
      <c r="D28" s="87"/>
      <c r="E28" s="87" t="s">
        <v>195</v>
      </c>
      <c r="F28" s="87" t="s">
        <v>187</v>
      </c>
      <c r="G28" s="87"/>
      <c r="H28" s="87" t="s">
        <v>239</v>
      </c>
      <c r="I28" s="87" t="s">
        <v>179</v>
      </c>
    </row>
    <row r="29" spans="1:9" ht="12.75" customHeight="1">
      <c r="A29" s="87" t="s">
        <v>240</v>
      </c>
      <c r="B29" s="87" t="s">
        <v>77</v>
      </c>
      <c r="C29" s="87">
        <v>8.32</v>
      </c>
      <c r="D29" s="87"/>
      <c r="E29" s="87" t="s">
        <v>195</v>
      </c>
      <c r="F29" s="87" t="s">
        <v>187</v>
      </c>
      <c r="G29" s="87"/>
      <c r="H29" s="87" t="s">
        <v>239</v>
      </c>
      <c r="I29" s="87" t="s">
        <v>179</v>
      </c>
    </row>
    <row r="30" spans="1:9" ht="12.75" customHeight="1">
      <c r="A30" s="87" t="s">
        <v>241</v>
      </c>
      <c r="B30" s="87" t="s">
        <v>77</v>
      </c>
      <c r="C30" s="87">
        <v>8.81</v>
      </c>
      <c r="D30" s="87"/>
      <c r="E30" s="87" t="s">
        <v>195</v>
      </c>
      <c r="F30" s="87" t="s">
        <v>187</v>
      </c>
      <c r="G30" s="87"/>
      <c r="H30" s="87" t="s">
        <v>239</v>
      </c>
      <c r="I30" s="87"/>
    </row>
    <row r="31" spans="1:9" ht="12.75" customHeight="1">
      <c r="A31" s="87" t="s">
        <v>242</v>
      </c>
      <c r="B31" s="87" t="s">
        <v>77</v>
      </c>
      <c r="C31" s="87">
        <v>10.15</v>
      </c>
      <c r="D31" s="87"/>
      <c r="E31" s="87" t="s">
        <v>195</v>
      </c>
      <c r="F31" s="87" t="s">
        <v>187</v>
      </c>
      <c r="G31" s="87"/>
      <c r="H31" s="87" t="s">
        <v>239</v>
      </c>
      <c r="I31" s="87"/>
    </row>
    <row r="32" spans="1:9" ht="12.75" customHeight="1">
      <c r="A32" s="87" t="s">
        <v>243</v>
      </c>
      <c r="B32" s="87" t="s">
        <v>77</v>
      </c>
      <c r="C32" s="87">
        <v>11.8</v>
      </c>
      <c r="D32" s="87"/>
      <c r="E32" s="87" t="s">
        <v>195</v>
      </c>
      <c r="F32" s="87" t="s">
        <v>187</v>
      </c>
      <c r="G32" s="87"/>
      <c r="H32" s="87" t="s">
        <v>239</v>
      </c>
      <c r="I32" s="87"/>
    </row>
    <row r="33" spans="1:26" ht="12.75" customHeight="1">
      <c r="A33" s="87" t="s">
        <v>244</v>
      </c>
      <c r="B33" s="87" t="s">
        <v>77</v>
      </c>
      <c r="C33" s="87">
        <v>5.79</v>
      </c>
      <c r="D33" s="87"/>
      <c r="E33" s="87" t="s">
        <v>195</v>
      </c>
      <c r="F33" s="87" t="s">
        <v>187</v>
      </c>
      <c r="G33" s="87"/>
      <c r="H33" s="87" t="s">
        <v>239</v>
      </c>
      <c r="I33" s="87"/>
    </row>
    <row r="34" spans="1:26" ht="12.75" customHeight="1">
      <c r="A34" s="87" t="s">
        <v>245</v>
      </c>
      <c r="B34" s="87" t="s">
        <v>77</v>
      </c>
      <c r="C34" s="87">
        <v>5.3999999999999999E-2</v>
      </c>
      <c r="D34" s="87"/>
      <c r="E34" s="87" t="s">
        <v>195</v>
      </c>
      <c r="F34" s="87" t="s">
        <v>191</v>
      </c>
      <c r="G34" s="87"/>
      <c r="H34" s="87" t="s">
        <v>239</v>
      </c>
      <c r="I34" s="87"/>
    </row>
    <row r="35" spans="1:26" ht="12.75" customHeight="1">
      <c r="A35" s="87" t="s">
        <v>246</v>
      </c>
      <c r="B35" s="87" t="s">
        <v>77</v>
      </c>
      <c r="C35" s="87">
        <v>4.46</v>
      </c>
      <c r="D35" s="87"/>
      <c r="E35" s="87" t="s">
        <v>195</v>
      </c>
      <c r="F35" s="87" t="s">
        <v>187</v>
      </c>
      <c r="G35" s="87"/>
      <c r="H35" s="87" t="s">
        <v>239</v>
      </c>
      <c r="I35" s="87"/>
    </row>
    <row r="36" spans="1:26" ht="12.75" customHeight="1">
      <c r="A36" s="87" t="s">
        <v>247</v>
      </c>
      <c r="B36" s="87" t="s">
        <v>77</v>
      </c>
      <c r="C36" s="87"/>
      <c r="D36" s="87">
        <v>5.56</v>
      </c>
      <c r="E36" s="87" t="s">
        <v>195</v>
      </c>
      <c r="F36" s="87" t="s">
        <v>187</v>
      </c>
      <c r="G36" s="87"/>
      <c r="H36" s="87" t="s">
        <v>239</v>
      </c>
      <c r="I36" s="87"/>
    </row>
    <row r="37" spans="1:26" ht="12.75" customHeight="1">
      <c r="A37" s="87" t="s">
        <v>248</v>
      </c>
      <c r="B37" s="87" t="s">
        <v>77</v>
      </c>
      <c r="C37" s="87"/>
      <c r="D37" s="87">
        <v>9.4600000000000009</v>
      </c>
      <c r="E37" s="87" t="s">
        <v>195</v>
      </c>
      <c r="F37" s="87" t="s">
        <v>187</v>
      </c>
      <c r="G37" s="87"/>
      <c r="H37" s="87" t="s">
        <v>239</v>
      </c>
      <c r="I37" s="87"/>
    </row>
    <row r="38" spans="1:26" ht="12.75" customHeight="1">
      <c r="A38" s="87" t="s">
        <v>249</v>
      </c>
      <c r="B38" s="87" t="s">
        <v>77</v>
      </c>
      <c r="C38" s="88">
        <f>0.15*C30</f>
        <v>1.3215000000000001</v>
      </c>
      <c r="D38" s="88">
        <f>0.85*D36</f>
        <v>4.726</v>
      </c>
      <c r="E38" s="87" t="s">
        <v>195</v>
      </c>
      <c r="F38" s="87" t="s">
        <v>187</v>
      </c>
      <c r="G38" s="87"/>
      <c r="H38" s="87" t="s">
        <v>239</v>
      </c>
      <c r="I38" s="87"/>
    </row>
    <row r="39" spans="1:26" ht="12.75" customHeight="1">
      <c r="A39" s="87" t="s">
        <v>250</v>
      </c>
      <c r="B39" s="87" t="s">
        <v>77</v>
      </c>
      <c r="C39" s="88">
        <f>0.8*C31</f>
        <v>8.120000000000001</v>
      </c>
      <c r="D39" s="88">
        <f>0.2*D37</f>
        <v>1.8920000000000003</v>
      </c>
      <c r="E39" s="87" t="s">
        <v>195</v>
      </c>
      <c r="F39" s="87" t="s">
        <v>187</v>
      </c>
      <c r="G39" s="87"/>
      <c r="H39" s="87" t="s">
        <v>239</v>
      </c>
      <c r="I39" s="87"/>
    </row>
    <row r="40" spans="1:26" ht="12.75" customHeight="1">
      <c r="A40" s="2"/>
      <c r="B40" s="2"/>
      <c r="E40" s="2"/>
      <c r="F40" s="2"/>
    </row>
    <row r="41" spans="1:26" ht="12.75" customHeight="1">
      <c r="A41" s="79" t="s">
        <v>251</v>
      </c>
      <c r="B41" s="86"/>
      <c r="C41" s="86"/>
      <c r="D41" s="86"/>
      <c r="E41" s="86"/>
      <c r="F41" s="86"/>
      <c r="G41" s="86"/>
      <c r="H41" s="86"/>
      <c r="I41" s="86"/>
      <c r="J41" s="86"/>
      <c r="K41" s="86"/>
      <c r="L41" s="86"/>
    </row>
    <row r="42" spans="1:26" ht="12.75" customHeight="1">
      <c r="A42" s="83"/>
    </row>
    <row r="43" spans="1:26" ht="12.75" customHeight="1">
      <c r="A43" s="84" t="s">
        <v>252</v>
      </c>
      <c r="B43" s="84" t="s">
        <v>8</v>
      </c>
      <c r="C43" s="84" t="s">
        <v>90</v>
      </c>
      <c r="D43" s="84" t="s">
        <v>253</v>
      </c>
      <c r="E43" s="84" t="s">
        <v>254</v>
      </c>
      <c r="F43" s="84" t="s">
        <v>91</v>
      </c>
      <c r="G43" s="84" t="s">
        <v>255</v>
      </c>
      <c r="H43" s="84" t="s">
        <v>256</v>
      </c>
      <c r="I43" s="84" t="s">
        <v>236</v>
      </c>
      <c r="J43" s="84" t="s">
        <v>9</v>
      </c>
      <c r="K43" s="84"/>
      <c r="L43" s="84"/>
      <c r="M43" s="84"/>
      <c r="N43" s="84"/>
      <c r="O43" s="84"/>
      <c r="P43" s="84"/>
      <c r="Q43" s="84"/>
      <c r="R43" s="84"/>
      <c r="S43" s="84"/>
      <c r="T43" s="84"/>
      <c r="U43" s="84"/>
      <c r="V43" s="84"/>
      <c r="W43" s="84"/>
      <c r="X43" s="84"/>
      <c r="Y43" s="84"/>
      <c r="Z43" s="84"/>
    </row>
    <row r="44" spans="1:26" ht="12.75" customHeight="1">
      <c r="A44" s="87" t="s">
        <v>257</v>
      </c>
      <c r="B44" s="87" t="s">
        <v>181</v>
      </c>
      <c r="C44" s="87">
        <v>0.8</v>
      </c>
      <c r="D44" s="87" t="s">
        <v>199</v>
      </c>
      <c r="E44" s="87" t="s">
        <v>187</v>
      </c>
      <c r="F44" s="87">
        <v>0.26</v>
      </c>
      <c r="G44" s="87" t="s">
        <v>199</v>
      </c>
      <c r="H44" s="87" t="s">
        <v>187</v>
      </c>
      <c r="I44" s="87"/>
      <c r="J44" s="87" t="s">
        <v>107</v>
      </c>
      <c r="K44" s="87"/>
      <c r="L44" s="87"/>
      <c r="M44" s="87"/>
      <c r="N44" s="87"/>
      <c r="O44" s="87"/>
      <c r="P44" s="87"/>
      <c r="Q44" s="87"/>
      <c r="R44" s="87"/>
      <c r="S44" s="87"/>
      <c r="T44" s="87"/>
      <c r="U44" s="87"/>
      <c r="V44" s="87"/>
      <c r="W44" s="87"/>
      <c r="X44" s="87"/>
      <c r="Y44" s="87"/>
      <c r="Z44" s="87"/>
    </row>
    <row r="45" spans="1:26" ht="12.75" customHeight="1">
      <c r="A45" s="87" t="s">
        <v>176</v>
      </c>
      <c r="B45" s="87" t="s">
        <v>181</v>
      </c>
      <c r="C45" s="87">
        <v>0</v>
      </c>
      <c r="D45" s="87" t="s">
        <v>199</v>
      </c>
      <c r="E45" s="87" t="s">
        <v>187</v>
      </c>
      <c r="F45" s="87">
        <v>0</v>
      </c>
      <c r="G45" s="87" t="s">
        <v>199</v>
      </c>
      <c r="H45" s="87" t="s">
        <v>187</v>
      </c>
      <c r="I45" s="87"/>
      <c r="J45" s="87" t="s">
        <v>107</v>
      </c>
      <c r="K45" s="87"/>
      <c r="L45" s="87"/>
      <c r="M45" s="87"/>
      <c r="N45" s="87"/>
      <c r="O45" s="87"/>
      <c r="P45" s="87"/>
      <c r="Q45" s="87"/>
      <c r="R45" s="87"/>
      <c r="S45" s="87"/>
      <c r="T45" s="87"/>
      <c r="U45" s="87"/>
      <c r="V45" s="87"/>
      <c r="W45" s="87"/>
      <c r="X45" s="87"/>
      <c r="Y45" s="87"/>
      <c r="Z45" s="87"/>
    </row>
    <row r="46" spans="1:26" ht="12.75" customHeight="1">
      <c r="A46" s="87" t="s">
        <v>258</v>
      </c>
      <c r="B46" s="87" t="s">
        <v>181</v>
      </c>
      <c r="C46" s="87">
        <v>1.26</v>
      </c>
      <c r="D46" s="87" t="s">
        <v>199</v>
      </c>
      <c r="E46" s="87" t="s">
        <v>187</v>
      </c>
      <c r="F46" s="87">
        <v>0.22</v>
      </c>
      <c r="G46" s="87" t="s">
        <v>199</v>
      </c>
      <c r="H46" s="87" t="s">
        <v>187</v>
      </c>
      <c r="I46" s="87"/>
      <c r="J46" s="87" t="s">
        <v>105</v>
      </c>
      <c r="K46" s="87"/>
      <c r="L46" s="87"/>
      <c r="M46" s="87"/>
      <c r="N46" s="87"/>
      <c r="O46" s="87"/>
      <c r="P46" s="87"/>
      <c r="Q46" s="87"/>
      <c r="R46" s="87"/>
      <c r="S46" s="87"/>
      <c r="T46" s="87"/>
      <c r="U46" s="87"/>
      <c r="V46" s="87"/>
      <c r="W46" s="87"/>
      <c r="X46" s="87"/>
      <c r="Y46" s="87"/>
      <c r="Z46" s="87"/>
    </row>
    <row r="47" spans="1:26" ht="12.75" customHeight="1">
      <c r="A47" s="87" t="s">
        <v>259</v>
      </c>
      <c r="B47" s="87" t="s">
        <v>181</v>
      </c>
      <c r="C47" s="87">
        <v>1.44</v>
      </c>
      <c r="D47" s="87" t="s">
        <v>199</v>
      </c>
      <c r="E47" s="87" t="s">
        <v>187</v>
      </c>
      <c r="F47" s="87">
        <v>0.26</v>
      </c>
      <c r="G47" s="87" t="s">
        <v>199</v>
      </c>
      <c r="H47" s="87" t="s">
        <v>187</v>
      </c>
      <c r="I47" s="87"/>
      <c r="J47" s="87" t="s">
        <v>105</v>
      </c>
      <c r="K47" s="87"/>
      <c r="L47" s="87"/>
      <c r="M47" s="87"/>
      <c r="N47" s="87"/>
      <c r="O47" s="87"/>
      <c r="P47" s="87"/>
      <c r="Q47" s="87"/>
      <c r="R47" s="87"/>
      <c r="S47" s="87"/>
      <c r="T47" s="87"/>
      <c r="U47" s="87"/>
      <c r="V47" s="87"/>
      <c r="W47" s="87"/>
      <c r="X47" s="87"/>
      <c r="Y47" s="87"/>
      <c r="Z47" s="87"/>
    </row>
    <row r="48" spans="1:26" ht="12.75" customHeight="1">
      <c r="A48" s="87" t="s">
        <v>260</v>
      </c>
      <c r="B48" s="87" t="s">
        <v>181</v>
      </c>
      <c r="C48" s="87">
        <v>0.5</v>
      </c>
      <c r="D48" s="87" t="s">
        <v>199</v>
      </c>
      <c r="E48" s="87" t="s">
        <v>187</v>
      </c>
      <c r="F48" s="87">
        <v>0.22</v>
      </c>
      <c r="G48" s="87" t="s">
        <v>199</v>
      </c>
      <c r="H48" s="87" t="s">
        <v>187</v>
      </c>
      <c r="I48" s="87"/>
      <c r="J48" s="87" t="s">
        <v>105</v>
      </c>
      <c r="K48" s="87"/>
      <c r="L48" s="87"/>
      <c r="M48" s="87"/>
      <c r="N48" s="87"/>
      <c r="O48" s="87"/>
      <c r="P48" s="87"/>
      <c r="Q48" s="87"/>
      <c r="R48" s="87"/>
      <c r="S48" s="87"/>
      <c r="T48" s="87"/>
      <c r="U48" s="87"/>
      <c r="V48" s="87"/>
      <c r="W48" s="87"/>
      <c r="X48" s="87"/>
      <c r="Y48" s="87"/>
      <c r="Z48" s="87"/>
    </row>
    <row r="49" spans="1:26" ht="12.75" customHeight="1">
      <c r="A49" s="87" t="s">
        <v>261</v>
      </c>
      <c r="B49" s="87" t="s">
        <v>181</v>
      </c>
      <c r="C49" s="87">
        <v>0.57999999999999996</v>
      </c>
      <c r="D49" s="87" t="s">
        <v>199</v>
      </c>
      <c r="E49" s="87" t="s">
        <v>187</v>
      </c>
      <c r="F49" s="87">
        <v>0.26</v>
      </c>
      <c r="G49" s="87" t="s">
        <v>199</v>
      </c>
      <c r="H49" s="87" t="s">
        <v>187</v>
      </c>
      <c r="I49" s="87"/>
      <c r="J49" s="87" t="s">
        <v>105</v>
      </c>
      <c r="K49" s="87"/>
      <c r="L49" s="87"/>
      <c r="M49" s="87"/>
      <c r="N49" s="87"/>
      <c r="O49" s="87"/>
      <c r="P49" s="87"/>
      <c r="Q49" s="87"/>
      <c r="R49" s="87"/>
      <c r="S49" s="87"/>
      <c r="T49" s="87"/>
      <c r="U49" s="87"/>
      <c r="V49" s="87"/>
      <c r="W49" s="87"/>
      <c r="X49" s="87"/>
      <c r="Y49" s="87"/>
      <c r="Z49" s="87"/>
    </row>
    <row r="50" spans="1:26" ht="12.75" customHeight="1">
      <c r="A50" s="87" t="s">
        <v>176</v>
      </c>
      <c r="B50" s="87" t="s">
        <v>181</v>
      </c>
      <c r="C50" s="87">
        <v>0</v>
      </c>
      <c r="D50" s="87" t="s">
        <v>199</v>
      </c>
      <c r="E50" s="87" t="s">
        <v>187</v>
      </c>
      <c r="F50" s="87">
        <v>0</v>
      </c>
      <c r="G50" s="87" t="s">
        <v>199</v>
      </c>
      <c r="H50" s="87" t="s">
        <v>187</v>
      </c>
      <c r="I50" s="87"/>
      <c r="J50" s="87" t="s">
        <v>105</v>
      </c>
      <c r="K50" s="87"/>
      <c r="L50" s="87"/>
      <c r="M50" s="87"/>
      <c r="N50" s="87"/>
      <c r="O50" s="87"/>
      <c r="P50" s="87"/>
      <c r="Q50" s="87"/>
      <c r="R50" s="87"/>
      <c r="S50" s="87"/>
      <c r="T50" s="87"/>
      <c r="U50" s="87"/>
      <c r="V50" s="87"/>
      <c r="W50" s="87"/>
      <c r="X50" s="87"/>
      <c r="Y50" s="87"/>
      <c r="Z50" s="87"/>
    </row>
    <row r="51" spans="1:26" ht="12.75" customHeight="1">
      <c r="A51" s="87" t="s">
        <v>262</v>
      </c>
      <c r="B51" s="87" t="s">
        <v>181</v>
      </c>
      <c r="C51" s="87">
        <v>0.86</v>
      </c>
      <c r="D51" s="87" t="s">
        <v>199</v>
      </c>
      <c r="E51" s="87" t="s">
        <v>187</v>
      </c>
      <c r="F51" s="87">
        <v>0.3</v>
      </c>
      <c r="G51" s="87" t="s">
        <v>199</v>
      </c>
      <c r="H51" s="87" t="s">
        <v>187</v>
      </c>
      <c r="I51" s="87"/>
      <c r="J51" s="87" t="s">
        <v>78</v>
      </c>
      <c r="K51" s="87"/>
      <c r="L51" s="87"/>
      <c r="M51" s="87"/>
      <c r="N51" s="87"/>
      <c r="O51" s="87"/>
      <c r="P51" s="87"/>
      <c r="Q51" s="87"/>
      <c r="R51" s="87"/>
      <c r="S51" s="87"/>
      <c r="T51" s="87"/>
      <c r="U51" s="87"/>
      <c r="V51" s="87"/>
      <c r="W51" s="87"/>
      <c r="X51" s="87"/>
      <c r="Y51" s="87"/>
      <c r="Z51" s="87"/>
    </row>
    <row r="52" spans="1:26" ht="12.75" customHeight="1">
      <c r="A52" s="87" t="s">
        <v>263</v>
      </c>
      <c r="B52" s="87" t="s">
        <v>181</v>
      </c>
      <c r="C52" s="87">
        <v>0.74</v>
      </c>
      <c r="D52" s="87" t="s">
        <v>199</v>
      </c>
      <c r="E52" s="87" t="s">
        <v>187</v>
      </c>
      <c r="F52" s="87">
        <v>0.26</v>
      </c>
      <c r="G52" s="87" t="s">
        <v>199</v>
      </c>
      <c r="H52" s="87" t="s">
        <v>187</v>
      </c>
      <c r="I52" s="87"/>
      <c r="J52" s="87" t="s">
        <v>78</v>
      </c>
      <c r="K52" s="87"/>
      <c r="L52" s="87"/>
      <c r="M52" s="87"/>
      <c r="N52" s="87"/>
      <c r="O52" s="87"/>
      <c r="P52" s="87"/>
      <c r="Q52" s="87"/>
      <c r="R52" s="87"/>
      <c r="S52" s="87"/>
      <c r="T52" s="87"/>
      <c r="U52" s="87"/>
      <c r="V52" s="87"/>
      <c r="W52" s="87"/>
      <c r="X52" s="87"/>
      <c r="Y52" s="87"/>
      <c r="Z52" s="87"/>
    </row>
    <row r="53" spans="1:26" ht="12.75" customHeight="1">
      <c r="A53" s="87" t="s">
        <v>264</v>
      </c>
      <c r="B53" s="87" t="s">
        <v>181</v>
      </c>
      <c r="C53" s="87">
        <v>0.64</v>
      </c>
      <c r="D53" s="87" t="s">
        <v>199</v>
      </c>
      <c r="E53" s="87" t="s">
        <v>187</v>
      </c>
      <c r="F53" s="87">
        <v>0.22</v>
      </c>
      <c r="G53" s="87" t="s">
        <v>199</v>
      </c>
      <c r="H53" s="87" t="s">
        <v>187</v>
      </c>
      <c r="I53" s="87"/>
      <c r="J53" s="87" t="s">
        <v>78</v>
      </c>
      <c r="K53" s="87"/>
      <c r="L53" s="87"/>
      <c r="M53" s="87"/>
      <c r="N53" s="87"/>
      <c r="O53" s="87"/>
      <c r="P53" s="87"/>
      <c r="Q53" s="87"/>
      <c r="R53" s="87"/>
      <c r="S53" s="87"/>
      <c r="T53" s="87"/>
      <c r="U53" s="87"/>
      <c r="V53" s="87"/>
      <c r="W53" s="87"/>
      <c r="X53" s="87"/>
      <c r="Y53" s="87"/>
      <c r="Z53" s="87"/>
    </row>
    <row r="54" spans="1:26" ht="12.75" customHeight="1">
      <c r="A54" s="87" t="s">
        <v>176</v>
      </c>
      <c r="B54" s="87" t="s">
        <v>181</v>
      </c>
      <c r="C54" s="87">
        <v>0</v>
      </c>
      <c r="D54" s="87" t="s">
        <v>199</v>
      </c>
      <c r="E54" s="87" t="s">
        <v>187</v>
      </c>
      <c r="F54" s="87">
        <v>0</v>
      </c>
      <c r="G54" s="87" t="s">
        <v>199</v>
      </c>
      <c r="H54" s="87" t="s">
        <v>187</v>
      </c>
      <c r="I54" s="87"/>
      <c r="J54" s="87" t="s">
        <v>78</v>
      </c>
      <c r="K54" s="87"/>
      <c r="L54" s="87"/>
      <c r="M54" s="87"/>
      <c r="N54" s="87"/>
      <c r="O54" s="87"/>
      <c r="P54" s="87"/>
      <c r="Q54" s="87"/>
      <c r="R54" s="87"/>
      <c r="S54" s="87"/>
      <c r="T54" s="87"/>
      <c r="U54" s="87"/>
      <c r="V54" s="87"/>
      <c r="W54" s="87"/>
      <c r="X54" s="87"/>
      <c r="Y54" s="87"/>
      <c r="Z54" s="87"/>
    </row>
    <row r="55" spans="1:26" ht="12.75" customHeight="1">
      <c r="A55" s="87" t="s">
        <v>176</v>
      </c>
      <c r="B55" s="87" t="s">
        <v>181</v>
      </c>
      <c r="C55" s="87">
        <v>0</v>
      </c>
      <c r="D55" s="87" t="s">
        <v>199</v>
      </c>
      <c r="E55" s="87" t="s">
        <v>187</v>
      </c>
      <c r="F55" s="87">
        <v>0</v>
      </c>
      <c r="G55" s="87" t="s">
        <v>199</v>
      </c>
      <c r="H55" s="87" t="s">
        <v>187</v>
      </c>
      <c r="I55" s="87"/>
      <c r="J55" s="87" t="s">
        <v>108</v>
      </c>
      <c r="K55" s="87"/>
      <c r="L55" s="87"/>
      <c r="M55" s="87"/>
      <c r="N55" s="87"/>
      <c r="O55" s="87"/>
      <c r="P55" s="87"/>
      <c r="Q55" s="87"/>
      <c r="R55" s="87"/>
      <c r="S55" s="87"/>
      <c r="T55" s="87"/>
      <c r="U55" s="87"/>
      <c r="V55" s="87"/>
      <c r="W55" s="87"/>
      <c r="X55" s="87"/>
      <c r="Y55" s="87"/>
      <c r="Z55" s="87"/>
    </row>
    <row r="56" spans="1:26" ht="12.75" customHeight="1">
      <c r="A56" s="87" t="s">
        <v>257</v>
      </c>
      <c r="B56" s="87" t="s">
        <v>77</v>
      </c>
      <c r="C56" s="87">
        <v>0.8</v>
      </c>
      <c r="D56" s="87" t="s">
        <v>199</v>
      </c>
      <c r="E56" s="87" t="s">
        <v>187</v>
      </c>
      <c r="F56" s="87">
        <v>0.26</v>
      </c>
      <c r="G56" s="87" t="s">
        <v>199</v>
      </c>
      <c r="H56" s="87" t="s">
        <v>187</v>
      </c>
      <c r="I56" s="87"/>
      <c r="J56" s="87" t="s">
        <v>107</v>
      </c>
    </row>
    <row r="57" spans="1:26" ht="12.75" customHeight="1">
      <c r="A57" s="87" t="s">
        <v>258</v>
      </c>
      <c r="B57" s="87" t="s">
        <v>77</v>
      </c>
      <c r="C57" s="87">
        <v>1.26</v>
      </c>
      <c r="D57" s="87" t="s">
        <v>199</v>
      </c>
      <c r="E57" s="87" t="s">
        <v>187</v>
      </c>
      <c r="F57" s="87">
        <v>0.22</v>
      </c>
      <c r="G57" s="87" t="s">
        <v>199</v>
      </c>
      <c r="H57" s="87" t="s">
        <v>187</v>
      </c>
      <c r="I57" s="87"/>
      <c r="J57" s="87" t="s">
        <v>105</v>
      </c>
    </row>
    <row r="58" spans="1:26" ht="12.75" customHeight="1">
      <c r="A58" s="87" t="s">
        <v>259</v>
      </c>
      <c r="B58" s="87" t="s">
        <v>77</v>
      </c>
      <c r="C58" s="87">
        <v>1.44</v>
      </c>
      <c r="D58" s="87" t="s">
        <v>199</v>
      </c>
      <c r="E58" s="87" t="s">
        <v>187</v>
      </c>
      <c r="F58" s="87">
        <v>0.26</v>
      </c>
      <c r="G58" s="87" t="s">
        <v>199</v>
      </c>
      <c r="H58" s="87" t="s">
        <v>187</v>
      </c>
      <c r="I58" s="87"/>
      <c r="J58" s="87" t="s">
        <v>105</v>
      </c>
    </row>
    <row r="59" spans="1:26" ht="12.75" customHeight="1">
      <c r="A59" s="87" t="s">
        <v>260</v>
      </c>
      <c r="B59" s="87" t="s">
        <v>77</v>
      </c>
      <c r="C59" s="87">
        <v>0.5</v>
      </c>
      <c r="D59" s="87" t="s">
        <v>199</v>
      </c>
      <c r="E59" s="87" t="s">
        <v>187</v>
      </c>
      <c r="F59" s="87">
        <v>0.22</v>
      </c>
      <c r="G59" s="87" t="s">
        <v>199</v>
      </c>
      <c r="H59" s="87" t="s">
        <v>187</v>
      </c>
      <c r="I59" s="87"/>
      <c r="J59" s="87" t="s">
        <v>105</v>
      </c>
    </row>
    <row r="60" spans="1:26" ht="12.75" customHeight="1">
      <c r="A60" s="87" t="s">
        <v>261</v>
      </c>
      <c r="B60" s="87" t="s">
        <v>77</v>
      </c>
      <c r="C60" s="87">
        <v>0.57999999999999996</v>
      </c>
      <c r="D60" s="87" t="s">
        <v>199</v>
      </c>
      <c r="E60" s="87" t="s">
        <v>187</v>
      </c>
      <c r="F60" s="87">
        <v>0.26</v>
      </c>
      <c r="G60" s="87" t="s">
        <v>199</v>
      </c>
      <c r="H60" s="87" t="s">
        <v>187</v>
      </c>
      <c r="I60" s="87"/>
      <c r="J60" s="87" t="s">
        <v>105</v>
      </c>
    </row>
    <row r="61" spans="1:26" ht="12.75" customHeight="1">
      <c r="A61" s="87" t="s">
        <v>145</v>
      </c>
      <c r="B61" s="87" t="s">
        <v>77</v>
      </c>
      <c r="C61" s="88">
        <v>4.7183999999999999</v>
      </c>
      <c r="D61" s="87" t="s">
        <v>199</v>
      </c>
      <c r="E61" s="87" t="s">
        <v>187</v>
      </c>
      <c r="F61" s="88">
        <v>0.42</v>
      </c>
      <c r="G61" s="87" t="s">
        <v>199</v>
      </c>
      <c r="H61" s="87" t="s">
        <v>187</v>
      </c>
      <c r="I61" s="87"/>
      <c r="J61" s="87" t="s">
        <v>105</v>
      </c>
    </row>
    <row r="62" spans="1:26" ht="12.75" customHeight="1">
      <c r="A62" s="87" t="s">
        <v>265</v>
      </c>
      <c r="B62" s="87" t="s">
        <v>77</v>
      </c>
      <c r="C62" s="88">
        <v>0.9850000000000001</v>
      </c>
      <c r="D62" s="87" t="s">
        <v>199</v>
      </c>
      <c r="E62" s="87" t="s">
        <v>187</v>
      </c>
      <c r="F62" s="88">
        <v>0.875</v>
      </c>
      <c r="G62" s="87" t="s">
        <v>199</v>
      </c>
      <c r="H62" s="87" t="s">
        <v>187</v>
      </c>
      <c r="I62" s="87"/>
      <c r="J62" s="87" t="s">
        <v>105</v>
      </c>
    </row>
    <row r="63" spans="1:26" ht="12.75" customHeight="1">
      <c r="A63" s="87" t="s">
        <v>266</v>
      </c>
      <c r="B63" s="87" t="s">
        <v>77</v>
      </c>
      <c r="C63" s="88">
        <v>1.8870000000000001E-2</v>
      </c>
      <c r="D63" s="87" t="s">
        <v>199</v>
      </c>
      <c r="E63" s="87" t="s">
        <v>187</v>
      </c>
      <c r="F63" s="88">
        <v>1.7759999999999998E-2</v>
      </c>
      <c r="G63" s="87" t="s">
        <v>199</v>
      </c>
      <c r="H63" s="87" t="s">
        <v>187</v>
      </c>
      <c r="I63" s="87"/>
      <c r="J63" s="87" t="s">
        <v>105</v>
      </c>
    </row>
    <row r="64" spans="1:26" ht="12.75" customHeight="1">
      <c r="A64" s="87" t="s">
        <v>267</v>
      </c>
      <c r="B64" s="87" t="s">
        <v>77</v>
      </c>
      <c r="C64" s="88">
        <v>0.10500000000000001</v>
      </c>
      <c r="D64" s="87" t="s">
        <v>199</v>
      </c>
      <c r="E64" s="87" t="s">
        <v>187</v>
      </c>
      <c r="F64" s="88">
        <v>8.5000000000000006E-2</v>
      </c>
      <c r="G64" s="87" t="s">
        <v>199</v>
      </c>
      <c r="H64" s="87" t="s">
        <v>187</v>
      </c>
      <c r="I64" s="87"/>
      <c r="J64" s="87" t="s">
        <v>105</v>
      </c>
    </row>
    <row r="65" spans="1:10" ht="12.75" customHeight="1">
      <c r="A65" s="87" t="s">
        <v>268</v>
      </c>
      <c r="B65" s="87" t="s">
        <v>77</v>
      </c>
      <c r="C65" s="88">
        <v>1.5840000000000001</v>
      </c>
      <c r="D65" s="87" t="s">
        <v>199</v>
      </c>
      <c r="E65" s="87" t="s">
        <v>187</v>
      </c>
      <c r="F65" s="88">
        <v>1.4557499999999999</v>
      </c>
      <c r="G65" s="87" t="s">
        <v>199</v>
      </c>
      <c r="H65" s="87" t="s">
        <v>187</v>
      </c>
      <c r="I65" s="87"/>
      <c r="J65" s="87" t="s">
        <v>105</v>
      </c>
    </row>
    <row r="66" spans="1:10" ht="12.75" customHeight="1">
      <c r="A66" s="87" t="s">
        <v>269</v>
      </c>
      <c r="B66" s="87" t="s">
        <v>77</v>
      </c>
      <c r="C66" s="88">
        <v>1.19475</v>
      </c>
      <c r="D66" s="87" t="s">
        <v>199</v>
      </c>
      <c r="E66" s="87" t="s">
        <v>187</v>
      </c>
      <c r="F66" s="88">
        <v>1.26</v>
      </c>
      <c r="G66" s="87" t="s">
        <v>199</v>
      </c>
      <c r="H66" s="87" t="s">
        <v>187</v>
      </c>
      <c r="I66" s="87"/>
      <c r="J66" s="87" t="s">
        <v>105</v>
      </c>
    </row>
    <row r="67" spans="1:10" ht="12.75" customHeight="1">
      <c r="A67" s="87" t="s">
        <v>270</v>
      </c>
      <c r="B67" s="87" t="s">
        <v>77</v>
      </c>
      <c r="C67" s="88">
        <v>0.80549999999999999</v>
      </c>
      <c r="D67" s="87" t="s">
        <v>199</v>
      </c>
      <c r="E67" s="87" t="s">
        <v>187</v>
      </c>
      <c r="F67" s="88">
        <v>1.0642500000000001</v>
      </c>
      <c r="G67" s="87" t="s">
        <v>199</v>
      </c>
      <c r="H67" s="87" t="s">
        <v>187</v>
      </c>
      <c r="I67" s="87"/>
      <c r="J67" s="87" t="s">
        <v>105</v>
      </c>
    </row>
    <row r="68" spans="1:10" ht="12.75" customHeight="1">
      <c r="A68" s="87" t="s">
        <v>271</v>
      </c>
      <c r="B68" s="87" t="s">
        <v>77</v>
      </c>
      <c r="C68" s="88">
        <v>0.61199999999999999</v>
      </c>
      <c r="D68" s="87" t="s">
        <v>199</v>
      </c>
      <c r="E68" s="87" t="s">
        <v>187</v>
      </c>
      <c r="F68" s="88">
        <v>0.95850000000000002</v>
      </c>
      <c r="G68" s="87" t="s">
        <v>199</v>
      </c>
      <c r="H68" s="87" t="s">
        <v>187</v>
      </c>
      <c r="I68" s="87"/>
      <c r="J68" s="87" t="s">
        <v>105</v>
      </c>
    </row>
    <row r="69" spans="1:10" ht="12.75" customHeight="1">
      <c r="A69" s="87" t="s">
        <v>272</v>
      </c>
      <c r="B69" s="87" t="s">
        <v>77</v>
      </c>
      <c r="C69" s="88">
        <v>0.60299999999999998</v>
      </c>
      <c r="D69" s="87" t="s">
        <v>199</v>
      </c>
      <c r="E69" s="87" t="s">
        <v>187</v>
      </c>
      <c r="F69" s="88">
        <v>0.94950000000000001</v>
      </c>
      <c r="G69" s="87" t="s">
        <v>199</v>
      </c>
      <c r="H69" s="87" t="s">
        <v>187</v>
      </c>
      <c r="I69" s="87"/>
      <c r="J69" s="87" t="s">
        <v>105</v>
      </c>
    </row>
    <row r="70" spans="1:10" ht="12.75" customHeight="1">
      <c r="A70" s="87" t="s">
        <v>273</v>
      </c>
      <c r="B70" s="87" t="s">
        <v>77</v>
      </c>
      <c r="C70" s="88">
        <v>0.56024999999999991</v>
      </c>
      <c r="D70" s="87" t="s">
        <v>199</v>
      </c>
      <c r="E70" s="87" t="s">
        <v>187</v>
      </c>
      <c r="F70" s="88">
        <v>0.88424999999999998</v>
      </c>
      <c r="G70" s="87" t="s">
        <v>199</v>
      </c>
      <c r="H70" s="87" t="s">
        <v>187</v>
      </c>
      <c r="I70" s="87"/>
      <c r="J70" s="87" t="s">
        <v>105</v>
      </c>
    </row>
    <row r="71" spans="1:10" ht="12.75" customHeight="1">
      <c r="A71" s="87" t="s">
        <v>274</v>
      </c>
      <c r="B71" s="87" t="s">
        <v>77</v>
      </c>
      <c r="C71" s="88">
        <v>0.48600000000000004</v>
      </c>
      <c r="D71" s="87" t="s">
        <v>199</v>
      </c>
      <c r="E71" s="87" t="s">
        <v>187</v>
      </c>
      <c r="F71" s="88">
        <v>0.75824999999999998</v>
      </c>
      <c r="G71" s="87" t="s">
        <v>199</v>
      </c>
      <c r="H71" s="87" t="s">
        <v>187</v>
      </c>
      <c r="I71" s="87"/>
      <c r="J71" s="87" t="s">
        <v>105</v>
      </c>
    </row>
    <row r="72" spans="1:10" ht="12.75" customHeight="1">
      <c r="A72" s="87" t="s">
        <v>275</v>
      </c>
      <c r="B72" s="87" t="s">
        <v>77</v>
      </c>
      <c r="C72" s="88">
        <v>0.40050000000000002</v>
      </c>
      <c r="D72" s="87" t="s">
        <v>199</v>
      </c>
      <c r="E72" s="87" t="s">
        <v>187</v>
      </c>
      <c r="F72" s="88">
        <v>0.61425000000000007</v>
      </c>
      <c r="G72" s="87" t="s">
        <v>199</v>
      </c>
      <c r="H72" s="87" t="s">
        <v>187</v>
      </c>
      <c r="I72" s="87"/>
      <c r="J72" s="87" t="s">
        <v>105</v>
      </c>
    </row>
    <row r="73" spans="1:10" ht="12.75" customHeight="1">
      <c r="A73" s="87" t="s">
        <v>276</v>
      </c>
      <c r="B73" s="87" t="s">
        <v>77</v>
      </c>
      <c r="C73" s="88">
        <v>0.2475</v>
      </c>
      <c r="D73" s="87" t="s">
        <v>199</v>
      </c>
      <c r="E73" s="87" t="s">
        <v>187</v>
      </c>
      <c r="F73" s="88">
        <v>0.35550000000000004</v>
      </c>
      <c r="G73" s="87" t="s">
        <v>199</v>
      </c>
      <c r="H73" s="87" t="s">
        <v>187</v>
      </c>
      <c r="I73" s="87"/>
      <c r="J73" s="87" t="s">
        <v>105</v>
      </c>
    </row>
    <row r="74" spans="1:10" ht="12.75" customHeight="1">
      <c r="A74" s="87" t="s">
        <v>277</v>
      </c>
      <c r="B74" s="87" t="s">
        <v>77</v>
      </c>
      <c r="C74" s="88">
        <v>0.24074999999999999</v>
      </c>
      <c r="D74" s="87" t="s">
        <v>199</v>
      </c>
      <c r="E74" s="87" t="s">
        <v>187</v>
      </c>
      <c r="F74" s="88">
        <v>0.34425</v>
      </c>
      <c r="G74" s="87" t="s">
        <v>199</v>
      </c>
      <c r="H74" s="87" t="s">
        <v>187</v>
      </c>
      <c r="I74" s="87"/>
      <c r="J74" s="87" t="s">
        <v>105</v>
      </c>
    </row>
    <row r="75" spans="1:10" ht="12.75" customHeight="1">
      <c r="A75" s="87" t="s">
        <v>278</v>
      </c>
      <c r="B75" s="87" t="s">
        <v>77</v>
      </c>
      <c r="C75" s="88">
        <v>0.25650000000000001</v>
      </c>
      <c r="D75" s="87" t="s">
        <v>199</v>
      </c>
      <c r="E75" s="87" t="s">
        <v>187</v>
      </c>
      <c r="F75" s="88">
        <v>0.30375000000000002</v>
      </c>
      <c r="G75" s="87" t="s">
        <v>199</v>
      </c>
      <c r="H75" s="87" t="s">
        <v>187</v>
      </c>
      <c r="I75" s="87"/>
      <c r="J75" s="87" t="s">
        <v>105</v>
      </c>
    </row>
    <row r="76" spans="1:10" ht="12.75" customHeight="1">
      <c r="A76" s="87" t="s">
        <v>279</v>
      </c>
      <c r="B76" s="87" t="s">
        <v>77</v>
      </c>
      <c r="C76" s="88">
        <v>0.32625000000000004</v>
      </c>
      <c r="D76" s="87" t="s">
        <v>199</v>
      </c>
      <c r="E76" s="87" t="s">
        <v>187</v>
      </c>
      <c r="F76" s="88">
        <v>0.18675</v>
      </c>
      <c r="G76" s="87" t="s">
        <v>199</v>
      </c>
      <c r="H76" s="87" t="s">
        <v>187</v>
      </c>
      <c r="I76" s="87"/>
      <c r="J76" s="87" t="s">
        <v>105</v>
      </c>
    </row>
    <row r="77" spans="1:10" ht="12.75" customHeight="1">
      <c r="A77" s="87" t="s">
        <v>280</v>
      </c>
      <c r="B77" s="87" t="s">
        <v>77</v>
      </c>
      <c r="C77" s="88">
        <v>0.33074999999999999</v>
      </c>
      <c r="D77" s="87" t="s">
        <v>199</v>
      </c>
      <c r="E77" s="87" t="s">
        <v>187</v>
      </c>
      <c r="F77" s="88">
        <v>0.17775000000000002</v>
      </c>
      <c r="G77" s="87" t="s">
        <v>199</v>
      </c>
      <c r="H77" s="87" t="s">
        <v>187</v>
      </c>
      <c r="I77" s="87"/>
      <c r="J77" s="87" t="s">
        <v>105</v>
      </c>
    </row>
    <row r="78" spans="1:10" ht="12.75" customHeight="1">
      <c r="A78" s="87" t="s">
        <v>281</v>
      </c>
      <c r="B78" s="87" t="s">
        <v>77</v>
      </c>
      <c r="C78" s="88">
        <v>1.3499999999999998E-2</v>
      </c>
      <c r="D78" s="87" t="s">
        <v>199</v>
      </c>
      <c r="E78" s="87" t="s">
        <v>187</v>
      </c>
      <c r="F78" s="88">
        <v>2.6999999999999996E-2</v>
      </c>
      <c r="G78" s="87" t="s">
        <v>199</v>
      </c>
      <c r="H78" s="87" t="s">
        <v>187</v>
      </c>
      <c r="I78" s="87"/>
      <c r="J78" s="87" t="s">
        <v>105</v>
      </c>
    </row>
    <row r="79" spans="1:10" ht="12.75" customHeight="1">
      <c r="A79" s="87" t="s">
        <v>282</v>
      </c>
      <c r="B79" s="87" t="s">
        <v>77</v>
      </c>
      <c r="C79" s="88">
        <v>1.125E-2</v>
      </c>
      <c r="D79" s="87" t="s">
        <v>199</v>
      </c>
      <c r="E79" s="87" t="s">
        <v>187</v>
      </c>
      <c r="F79" s="88">
        <v>2.2499999999999999E-2</v>
      </c>
      <c r="G79" s="87" t="s">
        <v>199</v>
      </c>
      <c r="H79" s="87" t="s">
        <v>187</v>
      </c>
      <c r="I79" s="87"/>
      <c r="J79" s="87" t="s">
        <v>105</v>
      </c>
    </row>
    <row r="80" spans="1:10" ht="12.75" customHeight="1">
      <c r="A80" s="87" t="s">
        <v>151</v>
      </c>
      <c r="B80" s="87" t="s">
        <v>77</v>
      </c>
      <c r="C80" s="88">
        <v>0.69750000000000001</v>
      </c>
      <c r="D80" s="87" t="s">
        <v>199</v>
      </c>
      <c r="E80" s="87" t="s">
        <v>187</v>
      </c>
      <c r="F80" s="88">
        <v>0.72</v>
      </c>
      <c r="G80" s="87" t="s">
        <v>199</v>
      </c>
      <c r="H80" s="87" t="s">
        <v>187</v>
      </c>
      <c r="I80" s="87"/>
      <c r="J80" s="87" t="s">
        <v>105</v>
      </c>
    </row>
    <row r="81" spans="1:10" ht="12.75" customHeight="1">
      <c r="A81" s="87" t="s">
        <v>148</v>
      </c>
      <c r="B81" s="87" t="s">
        <v>77</v>
      </c>
      <c r="C81" s="88">
        <v>11.939399999999999</v>
      </c>
      <c r="D81" s="87" t="s">
        <v>199</v>
      </c>
      <c r="E81" s="87" t="s">
        <v>187</v>
      </c>
      <c r="F81" s="88">
        <v>0.81</v>
      </c>
      <c r="G81" s="87" t="s">
        <v>199</v>
      </c>
      <c r="H81" s="87" t="s">
        <v>187</v>
      </c>
      <c r="I81" s="87"/>
      <c r="J81" s="87" t="s">
        <v>105</v>
      </c>
    </row>
    <row r="82" spans="1:10" ht="12.75" customHeight="1">
      <c r="A82" s="87" t="s">
        <v>283</v>
      </c>
      <c r="B82" s="87" t="s">
        <v>77</v>
      </c>
      <c r="C82" s="88">
        <v>0.59939999999999993</v>
      </c>
      <c r="D82" s="87" t="s">
        <v>199</v>
      </c>
      <c r="E82" s="87" t="s">
        <v>187</v>
      </c>
      <c r="F82" s="88">
        <v>1.0853999999999999</v>
      </c>
      <c r="G82" s="87" t="s">
        <v>199</v>
      </c>
      <c r="H82" s="87" t="s">
        <v>187</v>
      </c>
      <c r="I82" s="87"/>
      <c r="J82" s="87" t="s">
        <v>105</v>
      </c>
    </row>
    <row r="83" spans="1:10" ht="12.75" customHeight="1">
      <c r="A83" s="87" t="s">
        <v>284</v>
      </c>
      <c r="B83" s="87" t="s">
        <v>77</v>
      </c>
      <c r="C83" s="88">
        <v>0.89100000000000001</v>
      </c>
      <c r="D83" s="87" t="s">
        <v>199</v>
      </c>
      <c r="E83" s="87" t="s">
        <v>187</v>
      </c>
      <c r="F83" s="88">
        <v>1.0853999999999999</v>
      </c>
      <c r="G83" s="87" t="s">
        <v>199</v>
      </c>
      <c r="H83" s="87" t="s">
        <v>187</v>
      </c>
      <c r="I83" s="87"/>
      <c r="J83" s="87" t="s">
        <v>105</v>
      </c>
    </row>
    <row r="84" spans="1:10" ht="12.75" customHeight="1">
      <c r="A84" s="87" t="s">
        <v>285</v>
      </c>
      <c r="B84" s="87" t="s">
        <v>77</v>
      </c>
      <c r="C84" s="88">
        <v>1.3170599999999999</v>
      </c>
      <c r="D84" s="87" t="s">
        <v>199</v>
      </c>
      <c r="E84" s="87" t="s">
        <v>187</v>
      </c>
      <c r="F84" s="88">
        <v>1.6766999999999999</v>
      </c>
      <c r="G84" s="87" t="s">
        <v>199</v>
      </c>
      <c r="H84" s="87" t="s">
        <v>187</v>
      </c>
      <c r="I84" s="87"/>
      <c r="J84" s="87" t="s">
        <v>105</v>
      </c>
    </row>
    <row r="85" spans="1:10" ht="12.75" customHeight="1">
      <c r="A85" s="87" t="s">
        <v>286</v>
      </c>
      <c r="B85" s="87" t="s">
        <v>77</v>
      </c>
      <c r="C85" s="88">
        <v>1.0465200000000001</v>
      </c>
      <c r="D85" s="87" t="s">
        <v>199</v>
      </c>
      <c r="E85" s="87" t="s">
        <v>187</v>
      </c>
      <c r="F85" s="88">
        <v>1.5908399999999998</v>
      </c>
      <c r="G85" s="87" t="s">
        <v>199</v>
      </c>
      <c r="H85" s="87" t="s">
        <v>187</v>
      </c>
      <c r="I85" s="87"/>
      <c r="J85" s="87" t="s">
        <v>105</v>
      </c>
    </row>
    <row r="86" spans="1:10" ht="12.75" customHeight="1">
      <c r="A86" s="87" t="s">
        <v>287</v>
      </c>
      <c r="B86" s="87" t="s">
        <v>77</v>
      </c>
      <c r="C86" s="88">
        <v>0.83754000000000006</v>
      </c>
      <c r="D86" s="87" t="s">
        <v>199</v>
      </c>
      <c r="E86" s="87" t="s">
        <v>187</v>
      </c>
      <c r="F86" s="88">
        <v>1.47096</v>
      </c>
      <c r="G86" s="87" t="s">
        <v>199</v>
      </c>
      <c r="H86" s="87" t="s">
        <v>187</v>
      </c>
      <c r="I86" s="87"/>
      <c r="J86" s="87" t="s">
        <v>105</v>
      </c>
    </row>
    <row r="87" spans="1:10" ht="12.75" customHeight="1">
      <c r="A87" s="87" t="s">
        <v>288</v>
      </c>
      <c r="B87" s="87" t="s">
        <v>77</v>
      </c>
      <c r="C87" s="88">
        <v>0.73223999999999989</v>
      </c>
      <c r="D87" s="87" t="s">
        <v>199</v>
      </c>
      <c r="E87" s="87" t="s">
        <v>187</v>
      </c>
      <c r="F87" s="88">
        <v>1.4110199999999999</v>
      </c>
      <c r="G87" s="87" t="s">
        <v>199</v>
      </c>
      <c r="H87" s="87" t="s">
        <v>187</v>
      </c>
      <c r="I87" s="87"/>
      <c r="J87" s="87" t="s">
        <v>105</v>
      </c>
    </row>
    <row r="88" spans="1:10" ht="12.75" customHeight="1">
      <c r="A88" s="87" t="s">
        <v>289</v>
      </c>
      <c r="B88" s="87" t="s">
        <v>77</v>
      </c>
      <c r="C88" s="88">
        <v>0.73223999999999989</v>
      </c>
      <c r="D88" s="87" t="s">
        <v>199</v>
      </c>
      <c r="E88" s="87" t="s">
        <v>187</v>
      </c>
      <c r="F88" s="88">
        <v>1.4110199999999999</v>
      </c>
      <c r="G88" s="87" t="s">
        <v>199</v>
      </c>
      <c r="H88" s="87" t="s">
        <v>187</v>
      </c>
      <c r="I88" s="87"/>
      <c r="J88" s="87" t="s">
        <v>105</v>
      </c>
    </row>
    <row r="89" spans="1:10" ht="12.75" customHeight="1">
      <c r="A89" s="87" t="s">
        <v>290</v>
      </c>
      <c r="B89" s="87" t="s">
        <v>77</v>
      </c>
      <c r="C89" s="88">
        <v>0.63341999999999998</v>
      </c>
      <c r="D89" s="87" t="s">
        <v>199</v>
      </c>
      <c r="E89" s="87" t="s">
        <v>187</v>
      </c>
      <c r="F89" s="88">
        <v>1.17936</v>
      </c>
      <c r="G89" s="87" t="s">
        <v>199</v>
      </c>
      <c r="H89" s="87" t="s">
        <v>187</v>
      </c>
      <c r="I89" s="87"/>
      <c r="J89" s="87" t="s">
        <v>105</v>
      </c>
    </row>
    <row r="90" spans="1:10" ht="12.75" customHeight="1">
      <c r="A90" s="87" t="s">
        <v>291</v>
      </c>
      <c r="B90" s="87" t="s">
        <v>77</v>
      </c>
      <c r="C90" s="88">
        <v>0.52001999999999993</v>
      </c>
      <c r="D90" s="87" t="s">
        <v>199</v>
      </c>
      <c r="E90" s="87" t="s">
        <v>187</v>
      </c>
      <c r="F90" s="88">
        <v>0.91367999999999994</v>
      </c>
      <c r="G90" s="87" t="s">
        <v>199</v>
      </c>
      <c r="H90" s="87" t="s">
        <v>187</v>
      </c>
      <c r="I90" s="87"/>
      <c r="J90" s="87" t="s">
        <v>105</v>
      </c>
    </row>
    <row r="91" spans="1:10" ht="12.75" customHeight="1">
      <c r="A91" s="87" t="s">
        <v>292</v>
      </c>
      <c r="B91" s="87" t="s">
        <v>77</v>
      </c>
      <c r="C91" s="88">
        <v>0.56051999999999991</v>
      </c>
      <c r="D91" s="87" t="s">
        <v>199</v>
      </c>
      <c r="E91" s="87" t="s">
        <v>187</v>
      </c>
      <c r="F91" s="88">
        <v>1.0060199999999999</v>
      </c>
      <c r="G91" s="87" t="s">
        <v>199</v>
      </c>
      <c r="H91" s="87" t="s">
        <v>187</v>
      </c>
      <c r="I91" s="87"/>
      <c r="J91" s="87" t="s">
        <v>105</v>
      </c>
    </row>
    <row r="92" spans="1:10" ht="12.75" customHeight="1">
      <c r="A92" s="87" t="s">
        <v>293</v>
      </c>
      <c r="B92" s="87" t="s">
        <v>77</v>
      </c>
      <c r="C92" s="88">
        <v>0.24462</v>
      </c>
      <c r="D92" s="87" t="s">
        <v>199</v>
      </c>
      <c r="E92" s="87" t="s">
        <v>187</v>
      </c>
      <c r="F92" s="88">
        <v>0.26568000000000003</v>
      </c>
      <c r="G92" s="87" t="s">
        <v>199</v>
      </c>
      <c r="H92" s="87" t="s">
        <v>187</v>
      </c>
      <c r="I92" s="87"/>
      <c r="J92" s="87" t="s">
        <v>105</v>
      </c>
    </row>
    <row r="93" spans="1:10" ht="12.75" customHeight="1">
      <c r="A93" s="87" t="s">
        <v>294</v>
      </c>
      <c r="B93" s="87" t="s">
        <v>77</v>
      </c>
      <c r="C93" s="88">
        <v>0.28836000000000001</v>
      </c>
      <c r="D93" s="87" t="s">
        <v>199</v>
      </c>
      <c r="E93" s="87" t="s">
        <v>187</v>
      </c>
      <c r="F93" s="88">
        <v>0.36936000000000002</v>
      </c>
      <c r="G93" s="87" t="s">
        <v>199</v>
      </c>
      <c r="H93" s="87" t="s">
        <v>187</v>
      </c>
      <c r="I93" s="87"/>
      <c r="J93" s="87" t="s">
        <v>105</v>
      </c>
    </row>
    <row r="94" spans="1:10" ht="12.75" customHeight="1">
      <c r="A94" s="87" t="s">
        <v>295</v>
      </c>
      <c r="B94" s="87" t="s">
        <v>77</v>
      </c>
      <c r="C94" s="88">
        <v>0.25109999999999999</v>
      </c>
      <c r="D94" s="87" t="s">
        <v>199</v>
      </c>
      <c r="E94" s="87" t="s">
        <v>187</v>
      </c>
      <c r="F94" s="88">
        <v>0.18468000000000001</v>
      </c>
      <c r="G94" s="87" t="s">
        <v>199</v>
      </c>
      <c r="H94" s="87" t="s">
        <v>187</v>
      </c>
      <c r="I94" s="87"/>
      <c r="J94" s="87" t="s">
        <v>105</v>
      </c>
    </row>
    <row r="95" spans="1:10" ht="12.75" customHeight="1">
      <c r="A95" s="87" t="s">
        <v>296</v>
      </c>
      <c r="B95" s="87" t="s">
        <v>77</v>
      </c>
      <c r="C95" s="88">
        <v>0.24623999999999999</v>
      </c>
      <c r="D95" s="87" t="s">
        <v>199</v>
      </c>
      <c r="E95" s="87" t="s">
        <v>187</v>
      </c>
      <c r="F95" s="88">
        <v>0.21384</v>
      </c>
      <c r="G95" s="87" t="s">
        <v>199</v>
      </c>
      <c r="H95" s="87" t="s">
        <v>187</v>
      </c>
      <c r="I95" s="87"/>
      <c r="J95" s="87" t="s">
        <v>105</v>
      </c>
    </row>
    <row r="96" spans="1:10" ht="12.75" customHeight="1">
      <c r="A96" s="87" t="s">
        <v>297</v>
      </c>
      <c r="B96" s="87" t="s">
        <v>77</v>
      </c>
      <c r="C96" s="88">
        <v>0.25433999999999996</v>
      </c>
      <c r="D96" s="87" t="s">
        <v>199</v>
      </c>
      <c r="E96" s="87" t="s">
        <v>187</v>
      </c>
      <c r="F96" s="88">
        <v>0.16361999999999999</v>
      </c>
      <c r="G96" s="87" t="s">
        <v>199</v>
      </c>
      <c r="H96" s="87" t="s">
        <v>187</v>
      </c>
      <c r="I96" s="87"/>
      <c r="J96" s="87" t="s">
        <v>105</v>
      </c>
    </row>
    <row r="97" spans="1:10" ht="12.75" customHeight="1">
      <c r="A97" s="87" t="s">
        <v>298</v>
      </c>
      <c r="B97" s="87" t="s">
        <v>77</v>
      </c>
      <c r="C97" s="88">
        <v>1.7819999999999999E-2</v>
      </c>
      <c r="D97" s="87" t="s">
        <v>199</v>
      </c>
      <c r="E97" s="87" t="s">
        <v>187</v>
      </c>
      <c r="F97" s="88">
        <v>2.7539999999999999E-2</v>
      </c>
      <c r="G97" s="87" t="s">
        <v>199</v>
      </c>
      <c r="H97" s="87" t="s">
        <v>187</v>
      </c>
      <c r="I97" s="87"/>
      <c r="J97" s="87" t="s">
        <v>105</v>
      </c>
    </row>
    <row r="98" spans="1:10" ht="12.75" customHeight="1">
      <c r="A98" s="87" t="s">
        <v>299</v>
      </c>
      <c r="B98" s="87" t="s">
        <v>77</v>
      </c>
      <c r="C98" s="88">
        <v>1.4579999999999999E-2</v>
      </c>
      <c r="D98" s="87" t="s">
        <v>199</v>
      </c>
      <c r="E98" s="87" t="s">
        <v>187</v>
      </c>
      <c r="F98" s="88">
        <v>2.2679999999999999E-2</v>
      </c>
      <c r="G98" s="87" t="s">
        <v>199</v>
      </c>
      <c r="H98" s="87" t="s">
        <v>187</v>
      </c>
      <c r="I98" s="87"/>
      <c r="J98" s="87" t="s">
        <v>105</v>
      </c>
    </row>
    <row r="99" spans="1:10" ht="12.75" customHeight="1">
      <c r="A99" s="87" t="s">
        <v>300</v>
      </c>
      <c r="B99" s="87" t="s">
        <v>77</v>
      </c>
      <c r="C99" s="88">
        <v>1.6199999999999999E-2</v>
      </c>
      <c r="D99" s="87" t="s">
        <v>199</v>
      </c>
      <c r="E99" s="87" t="s">
        <v>187</v>
      </c>
      <c r="F99" s="88">
        <v>2.4299999999999999E-2</v>
      </c>
      <c r="G99" s="87" t="s">
        <v>199</v>
      </c>
      <c r="H99" s="87" t="s">
        <v>187</v>
      </c>
      <c r="I99" s="87"/>
      <c r="J99" s="87" t="s">
        <v>105</v>
      </c>
    </row>
    <row r="100" spans="1:10" ht="12.75" customHeight="1">
      <c r="A100" s="87" t="s">
        <v>153</v>
      </c>
      <c r="B100" s="87" t="s">
        <v>77</v>
      </c>
      <c r="C100" s="88">
        <v>0.58319999999999994</v>
      </c>
      <c r="D100" s="87" t="s">
        <v>199</v>
      </c>
      <c r="E100" s="87" t="s">
        <v>187</v>
      </c>
      <c r="F100" s="88">
        <v>0.76139999999999997</v>
      </c>
      <c r="G100" s="87" t="s">
        <v>199</v>
      </c>
      <c r="H100" s="87" t="s">
        <v>187</v>
      </c>
      <c r="I100" s="87"/>
      <c r="J100" s="87" t="s">
        <v>105</v>
      </c>
    </row>
    <row r="101" spans="1:10" ht="12.75" customHeight="1">
      <c r="A101" s="87" t="s">
        <v>301</v>
      </c>
      <c r="B101" s="87" t="s">
        <v>77</v>
      </c>
      <c r="C101" s="88">
        <v>3.5992000000000002</v>
      </c>
      <c r="D101" s="87" t="s">
        <v>199</v>
      </c>
      <c r="E101" s="87" t="s">
        <v>187</v>
      </c>
      <c r="F101" s="88">
        <v>0.45319999999999999</v>
      </c>
      <c r="G101" s="87" t="s">
        <v>199</v>
      </c>
      <c r="H101" s="87" t="s">
        <v>187</v>
      </c>
      <c r="I101" s="87"/>
      <c r="J101" s="87" t="s">
        <v>105</v>
      </c>
    </row>
    <row r="102" spans="1:10" ht="12.75" customHeight="1">
      <c r="A102" s="87" t="s">
        <v>302</v>
      </c>
      <c r="B102" s="87" t="s">
        <v>77</v>
      </c>
      <c r="C102" s="88">
        <v>3.234</v>
      </c>
      <c r="D102" s="87" t="s">
        <v>199</v>
      </c>
      <c r="E102" s="87" t="s">
        <v>187</v>
      </c>
      <c r="F102" s="88">
        <v>0.74712000000000012</v>
      </c>
      <c r="G102" s="87" t="s">
        <v>199</v>
      </c>
      <c r="H102" s="87" t="s">
        <v>187</v>
      </c>
      <c r="I102" s="87"/>
      <c r="J102" s="87" t="s">
        <v>105</v>
      </c>
    </row>
    <row r="103" spans="1:10" ht="12.75" customHeight="1">
      <c r="A103" s="87" t="s">
        <v>303</v>
      </c>
      <c r="B103" s="87" t="s">
        <v>77</v>
      </c>
      <c r="C103" s="88">
        <v>3.0729600000000001</v>
      </c>
      <c r="D103" s="87" t="s">
        <v>199</v>
      </c>
      <c r="E103" s="87" t="s">
        <v>187</v>
      </c>
      <c r="F103" s="88">
        <v>0.82103999999999999</v>
      </c>
      <c r="G103" s="87" t="s">
        <v>199</v>
      </c>
      <c r="H103" s="87" t="s">
        <v>187</v>
      </c>
      <c r="I103" s="87"/>
      <c r="J103" s="87" t="s">
        <v>105</v>
      </c>
    </row>
    <row r="104" spans="1:10" ht="12.75" customHeight="1">
      <c r="A104" s="87" t="s">
        <v>304</v>
      </c>
      <c r="B104" s="87" t="s">
        <v>77</v>
      </c>
      <c r="C104" s="88">
        <v>2.8564800000000004</v>
      </c>
      <c r="D104" s="87" t="s">
        <v>199</v>
      </c>
      <c r="E104" s="87" t="s">
        <v>187</v>
      </c>
      <c r="F104" s="88">
        <v>1.0049600000000001</v>
      </c>
      <c r="G104" s="87" t="s">
        <v>199</v>
      </c>
      <c r="H104" s="87" t="s">
        <v>187</v>
      </c>
      <c r="I104" s="87"/>
      <c r="J104" s="87" t="s">
        <v>105</v>
      </c>
    </row>
    <row r="105" spans="1:10" ht="12.75" customHeight="1">
      <c r="A105" s="87" t="s">
        <v>305</v>
      </c>
      <c r="B105" s="87" t="s">
        <v>77</v>
      </c>
      <c r="C105" s="88">
        <v>1.1246400000000001</v>
      </c>
      <c r="D105" s="87" t="s">
        <v>199</v>
      </c>
      <c r="E105" s="87" t="s">
        <v>187</v>
      </c>
      <c r="F105" s="88">
        <v>1.4784000000000002</v>
      </c>
      <c r="G105" s="87" t="s">
        <v>199</v>
      </c>
      <c r="H105" s="87" t="s">
        <v>187</v>
      </c>
      <c r="I105" s="87"/>
      <c r="J105" s="87" t="s">
        <v>105</v>
      </c>
    </row>
    <row r="106" spans="1:10" ht="12.75" customHeight="1">
      <c r="A106" s="87" t="s">
        <v>306</v>
      </c>
      <c r="B106" s="87" t="s">
        <v>77</v>
      </c>
      <c r="C106" s="88">
        <v>0.81312000000000006</v>
      </c>
      <c r="D106" s="87" t="s">
        <v>199</v>
      </c>
      <c r="E106" s="87" t="s">
        <v>187</v>
      </c>
      <c r="F106" s="88">
        <v>1.5188800000000002</v>
      </c>
      <c r="G106" s="87" t="s">
        <v>199</v>
      </c>
      <c r="H106" s="87" t="s">
        <v>187</v>
      </c>
      <c r="I106" s="87"/>
      <c r="J106" s="87" t="s">
        <v>105</v>
      </c>
    </row>
    <row r="107" spans="1:10" ht="12.75" customHeight="1">
      <c r="A107" s="87" t="s">
        <v>307</v>
      </c>
      <c r="B107" s="87" t="s">
        <v>77</v>
      </c>
      <c r="C107" s="88">
        <v>0.56408000000000014</v>
      </c>
      <c r="D107" s="87" t="s">
        <v>199</v>
      </c>
      <c r="E107" s="87" t="s">
        <v>187</v>
      </c>
      <c r="F107" s="88">
        <v>1.4898400000000003</v>
      </c>
      <c r="G107" s="87" t="s">
        <v>199</v>
      </c>
      <c r="H107" s="87" t="s">
        <v>187</v>
      </c>
      <c r="I107" s="87"/>
      <c r="J107" s="87" t="s">
        <v>105</v>
      </c>
    </row>
    <row r="108" spans="1:10" ht="12.75" customHeight="1">
      <c r="A108" s="87" t="s">
        <v>308</v>
      </c>
      <c r="B108" s="87" t="s">
        <v>77</v>
      </c>
      <c r="C108" s="88">
        <v>0.50863999999999998</v>
      </c>
      <c r="D108" s="87" t="s">
        <v>199</v>
      </c>
      <c r="E108" s="87" t="s">
        <v>187</v>
      </c>
      <c r="F108" s="88">
        <v>1.2627999999999999</v>
      </c>
      <c r="G108" s="87" t="s">
        <v>199</v>
      </c>
      <c r="H108" s="87" t="s">
        <v>187</v>
      </c>
      <c r="I108" s="87"/>
      <c r="J108" s="87" t="s">
        <v>105</v>
      </c>
    </row>
    <row r="109" spans="1:10" ht="12.75" customHeight="1">
      <c r="A109" s="87" t="s">
        <v>309</v>
      </c>
      <c r="B109" s="87" t="s">
        <v>77</v>
      </c>
      <c r="C109" s="88">
        <v>0.43384</v>
      </c>
      <c r="D109" s="87" t="s">
        <v>199</v>
      </c>
      <c r="E109" s="87" t="s">
        <v>187</v>
      </c>
      <c r="F109" s="88">
        <v>0.96096000000000015</v>
      </c>
      <c r="G109" s="87" t="s">
        <v>199</v>
      </c>
      <c r="H109" s="87" t="s">
        <v>187</v>
      </c>
      <c r="I109" s="87"/>
      <c r="J109" s="87" t="s">
        <v>105</v>
      </c>
    </row>
    <row r="110" spans="1:10" ht="12.75" customHeight="1">
      <c r="A110" s="87" t="s">
        <v>310</v>
      </c>
      <c r="B110" s="87" t="s">
        <v>77</v>
      </c>
      <c r="C110" s="88">
        <v>0.46464000000000005</v>
      </c>
      <c r="D110" s="87" t="s">
        <v>199</v>
      </c>
      <c r="E110" s="87" t="s">
        <v>187</v>
      </c>
      <c r="F110" s="88">
        <v>1.0868</v>
      </c>
      <c r="G110" s="87" t="s">
        <v>199</v>
      </c>
      <c r="H110" s="87" t="s">
        <v>187</v>
      </c>
      <c r="I110" s="87"/>
      <c r="J110" s="87" t="s">
        <v>105</v>
      </c>
    </row>
    <row r="111" spans="1:10" ht="12.75" customHeight="1">
      <c r="A111" s="87" t="s">
        <v>311</v>
      </c>
      <c r="B111" s="87" t="s">
        <v>77</v>
      </c>
      <c r="C111" s="88">
        <v>0.48048000000000007</v>
      </c>
      <c r="D111" s="87" t="s">
        <v>199</v>
      </c>
      <c r="E111" s="87" t="s">
        <v>187</v>
      </c>
      <c r="F111" s="88">
        <v>1.1501600000000003</v>
      </c>
      <c r="G111" s="87" t="s">
        <v>199</v>
      </c>
      <c r="H111" s="87" t="s">
        <v>187</v>
      </c>
      <c r="I111" s="87"/>
      <c r="J111" s="87" t="s">
        <v>105</v>
      </c>
    </row>
    <row r="112" spans="1:10" ht="12.75" customHeight="1">
      <c r="A112" s="87" t="s">
        <v>312</v>
      </c>
      <c r="B112" s="87" t="s">
        <v>77</v>
      </c>
      <c r="C112" s="88">
        <v>0.46904000000000001</v>
      </c>
      <c r="D112" s="87" t="s">
        <v>199</v>
      </c>
      <c r="E112" s="87" t="s">
        <v>187</v>
      </c>
      <c r="F112" s="88">
        <v>1.0912000000000002</v>
      </c>
      <c r="G112" s="87" t="s">
        <v>199</v>
      </c>
      <c r="H112" s="87" t="s">
        <v>187</v>
      </c>
      <c r="I112" s="87"/>
      <c r="J112" s="87" t="s">
        <v>105</v>
      </c>
    </row>
    <row r="113" spans="1:10" ht="12.75" customHeight="1">
      <c r="A113" s="87" t="s">
        <v>313</v>
      </c>
      <c r="B113" s="87" t="s">
        <v>77</v>
      </c>
      <c r="C113" s="88">
        <v>0.30008000000000001</v>
      </c>
      <c r="D113" s="87" t="s">
        <v>199</v>
      </c>
      <c r="E113" s="87" t="s">
        <v>187</v>
      </c>
      <c r="F113" s="88">
        <v>0.25080000000000002</v>
      </c>
      <c r="G113" s="87" t="s">
        <v>199</v>
      </c>
      <c r="H113" s="87" t="s">
        <v>187</v>
      </c>
      <c r="I113" s="87"/>
      <c r="J113" s="87" t="s">
        <v>105</v>
      </c>
    </row>
    <row r="114" spans="1:10" ht="12.75" customHeight="1">
      <c r="A114" s="87" t="s">
        <v>314</v>
      </c>
      <c r="B114" s="87" t="s">
        <v>77</v>
      </c>
      <c r="C114" s="88">
        <v>0.28688000000000002</v>
      </c>
      <c r="D114" s="87" t="s">
        <v>199</v>
      </c>
      <c r="E114" s="87" t="s">
        <v>187</v>
      </c>
      <c r="F114" s="88">
        <v>0.15576000000000001</v>
      </c>
      <c r="G114" s="87" t="s">
        <v>199</v>
      </c>
      <c r="H114" s="87" t="s">
        <v>187</v>
      </c>
      <c r="I114" s="87"/>
      <c r="J114" s="87" t="s">
        <v>105</v>
      </c>
    </row>
    <row r="115" spans="1:10" ht="12.75" customHeight="1">
      <c r="A115" s="87" t="s">
        <v>315</v>
      </c>
      <c r="B115" s="87" t="s">
        <v>77</v>
      </c>
      <c r="C115" s="88">
        <v>4.488000000000001E-2</v>
      </c>
      <c r="D115" s="87" t="s">
        <v>199</v>
      </c>
      <c r="E115" s="87" t="s">
        <v>187</v>
      </c>
      <c r="F115" s="88">
        <v>4.224E-2</v>
      </c>
      <c r="G115" s="87" t="s">
        <v>199</v>
      </c>
      <c r="H115" s="87" t="s">
        <v>187</v>
      </c>
      <c r="I115" s="87"/>
      <c r="J115" s="87" t="s">
        <v>105</v>
      </c>
    </row>
    <row r="116" spans="1:10" ht="12.75" customHeight="1">
      <c r="A116" s="87" t="s">
        <v>149</v>
      </c>
      <c r="B116" s="87" t="s">
        <v>77</v>
      </c>
      <c r="C116" s="88">
        <v>17.300800000000002</v>
      </c>
      <c r="D116" s="87" t="s">
        <v>199</v>
      </c>
      <c r="E116" s="87" t="s">
        <v>187</v>
      </c>
      <c r="F116" s="88">
        <v>1.54</v>
      </c>
      <c r="G116" s="87" t="s">
        <v>199</v>
      </c>
      <c r="H116" s="87" t="s">
        <v>187</v>
      </c>
      <c r="I116" s="87"/>
      <c r="J116" s="87" t="s">
        <v>105</v>
      </c>
    </row>
    <row r="117" spans="1:10" ht="12.75" customHeight="1">
      <c r="A117" s="87" t="s">
        <v>316</v>
      </c>
      <c r="B117" s="87" t="s">
        <v>77</v>
      </c>
      <c r="C117" s="88">
        <v>17.300800000000002</v>
      </c>
      <c r="D117" s="87" t="s">
        <v>199</v>
      </c>
      <c r="E117" s="87" t="s">
        <v>187</v>
      </c>
      <c r="F117" s="88">
        <v>1.54</v>
      </c>
      <c r="G117" s="87" t="s">
        <v>199</v>
      </c>
      <c r="H117" s="87" t="s">
        <v>187</v>
      </c>
      <c r="I117" s="87"/>
      <c r="J117" s="87" t="s">
        <v>105</v>
      </c>
    </row>
    <row r="118" spans="1:10" ht="12.75" customHeight="1">
      <c r="A118" s="87" t="s">
        <v>317</v>
      </c>
      <c r="B118" s="87" t="s">
        <v>77</v>
      </c>
      <c r="C118" s="88">
        <v>0.58080000000000009</v>
      </c>
      <c r="D118" s="87" t="s">
        <v>199</v>
      </c>
      <c r="E118" s="87" t="s">
        <v>187</v>
      </c>
      <c r="F118" s="88">
        <v>1.54</v>
      </c>
      <c r="G118" s="87" t="s">
        <v>199</v>
      </c>
      <c r="H118" s="87" t="s">
        <v>187</v>
      </c>
      <c r="I118" s="87"/>
      <c r="J118" s="87" t="s">
        <v>105</v>
      </c>
    </row>
    <row r="119" spans="1:10" ht="12.75" customHeight="1">
      <c r="A119" s="87" t="s">
        <v>318</v>
      </c>
      <c r="B119" s="87" t="s">
        <v>77</v>
      </c>
      <c r="C119" s="88">
        <v>1.7336000000000003</v>
      </c>
      <c r="D119" s="87" t="s">
        <v>199</v>
      </c>
      <c r="E119" s="87" t="s">
        <v>187</v>
      </c>
      <c r="F119" s="88">
        <v>1.54</v>
      </c>
      <c r="G119" s="87" t="s">
        <v>199</v>
      </c>
      <c r="H119" s="87" t="s">
        <v>187</v>
      </c>
      <c r="I119" s="87"/>
      <c r="J119" s="87" t="s">
        <v>105</v>
      </c>
    </row>
    <row r="120" spans="1:10" ht="12.75" customHeight="1">
      <c r="A120" s="87" t="s">
        <v>154</v>
      </c>
      <c r="B120" s="87" t="s">
        <v>77</v>
      </c>
      <c r="C120" s="88">
        <v>0.18480000000000002</v>
      </c>
      <c r="D120" s="87" t="s">
        <v>199</v>
      </c>
      <c r="E120" s="87" t="s">
        <v>187</v>
      </c>
      <c r="F120" s="88">
        <v>0.14960000000000001</v>
      </c>
      <c r="G120" s="87" t="s">
        <v>199</v>
      </c>
      <c r="H120" s="87" t="s">
        <v>187</v>
      </c>
      <c r="I120" s="87"/>
      <c r="J120" s="87" t="s">
        <v>105</v>
      </c>
    </row>
    <row r="121" spans="1:10" ht="12.75" customHeight="1">
      <c r="A121" s="87" t="s">
        <v>319</v>
      </c>
      <c r="B121" s="87" t="s">
        <v>77</v>
      </c>
      <c r="C121" s="88">
        <v>2.4131</v>
      </c>
      <c r="D121" s="87" t="s">
        <v>199</v>
      </c>
      <c r="E121" s="87" t="s">
        <v>187</v>
      </c>
      <c r="F121" s="88">
        <v>0.30385000000000001</v>
      </c>
      <c r="G121" s="87" t="s">
        <v>199</v>
      </c>
      <c r="H121" s="87" t="s">
        <v>187</v>
      </c>
      <c r="I121" s="87"/>
      <c r="J121" s="87" t="s">
        <v>105</v>
      </c>
    </row>
    <row r="122" spans="1:10" ht="12.75" customHeight="1">
      <c r="A122" s="87" t="s">
        <v>320</v>
      </c>
      <c r="B122" s="87" t="s">
        <v>77</v>
      </c>
      <c r="C122" s="88">
        <v>2.16825</v>
      </c>
      <c r="D122" s="87" t="s">
        <v>199</v>
      </c>
      <c r="E122" s="87" t="s">
        <v>187</v>
      </c>
      <c r="F122" s="88">
        <v>0.50091000000000008</v>
      </c>
      <c r="G122" s="87" t="s">
        <v>199</v>
      </c>
      <c r="H122" s="87" t="s">
        <v>187</v>
      </c>
      <c r="I122" s="87"/>
      <c r="J122" s="87" t="s">
        <v>105</v>
      </c>
    </row>
    <row r="123" spans="1:10" ht="12.75" customHeight="1">
      <c r="A123" s="87" t="s">
        <v>321</v>
      </c>
      <c r="B123" s="87" t="s">
        <v>77</v>
      </c>
      <c r="C123" s="88">
        <v>2.0602800000000001</v>
      </c>
      <c r="D123" s="87" t="s">
        <v>199</v>
      </c>
      <c r="E123" s="87" t="s">
        <v>187</v>
      </c>
      <c r="F123" s="88">
        <v>0.55047000000000001</v>
      </c>
      <c r="G123" s="87" t="s">
        <v>199</v>
      </c>
      <c r="H123" s="87" t="s">
        <v>187</v>
      </c>
      <c r="I123" s="87"/>
      <c r="J123" s="87" t="s">
        <v>105</v>
      </c>
    </row>
    <row r="124" spans="1:10" ht="12.75" customHeight="1">
      <c r="A124" s="87" t="s">
        <v>322</v>
      </c>
      <c r="B124" s="87" t="s">
        <v>77</v>
      </c>
      <c r="C124" s="88">
        <v>1.9151400000000001</v>
      </c>
      <c r="D124" s="87" t="s">
        <v>199</v>
      </c>
      <c r="E124" s="87" t="s">
        <v>187</v>
      </c>
      <c r="F124" s="88">
        <v>0.67378000000000005</v>
      </c>
      <c r="G124" s="87" t="s">
        <v>199</v>
      </c>
      <c r="H124" s="87" t="s">
        <v>187</v>
      </c>
      <c r="I124" s="87"/>
      <c r="J124" s="87" t="s">
        <v>105</v>
      </c>
    </row>
    <row r="125" spans="1:10" ht="12.75" customHeight="1">
      <c r="A125" s="87" t="s">
        <v>323</v>
      </c>
      <c r="B125" s="87" t="s">
        <v>77</v>
      </c>
      <c r="C125" s="88">
        <v>0.75402000000000002</v>
      </c>
      <c r="D125" s="87" t="s">
        <v>199</v>
      </c>
      <c r="E125" s="87" t="s">
        <v>187</v>
      </c>
      <c r="F125" s="88">
        <v>0.99120000000000008</v>
      </c>
      <c r="G125" s="87" t="s">
        <v>199</v>
      </c>
      <c r="H125" s="87" t="s">
        <v>187</v>
      </c>
      <c r="I125" s="87"/>
      <c r="J125" s="87" t="s">
        <v>105</v>
      </c>
    </row>
    <row r="126" spans="1:10" ht="12.75" customHeight="1">
      <c r="A126" s="87" t="s">
        <v>324</v>
      </c>
      <c r="B126" s="87" t="s">
        <v>77</v>
      </c>
      <c r="C126" s="88">
        <v>0.54515999999999998</v>
      </c>
      <c r="D126" s="87" t="s">
        <v>199</v>
      </c>
      <c r="E126" s="87" t="s">
        <v>187</v>
      </c>
      <c r="F126" s="88">
        <v>1.01834</v>
      </c>
      <c r="G126" s="87" t="s">
        <v>199</v>
      </c>
      <c r="H126" s="87" t="s">
        <v>187</v>
      </c>
      <c r="I126" s="87"/>
      <c r="J126" s="87" t="s">
        <v>105</v>
      </c>
    </row>
    <row r="127" spans="1:10" ht="12.75" customHeight="1">
      <c r="A127" s="87" t="s">
        <v>325</v>
      </c>
      <c r="B127" s="87" t="s">
        <v>77</v>
      </c>
      <c r="C127" s="88">
        <v>0.37819000000000003</v>
      </c>
      <c r="D127" s="87" t="s">
        <v>199</v>
      </c>
      <c r="E127" s="87" t="s">
        <v>187</v>
      </c>
      <c r="F127" s="88">
        <v>0.99887000000000015</v>
      </c>
      <c r="G127" s="87" t="s">
        <v>199</v>
      </c>
      <c r="H127" s="87" t="s">
        <v>187</v>
      </c>
      <c r="I127" s="87"/>
      <c r="J127" s="87" t="s">
        <v>105</v>
      </c>
    </row>
    <row r="128" spans="1:10" ht="12.75" customHeight="1">
      <c r="A128" s="87" t="s">
        <v>326</v>
      </c>
      <c r="B128" s="87" t="s">
        <v>77</v>
      </c>
      <c r="C128" s="88">
        <v>0.34101999999999999</v>
      </c>
      <c r="D128" s="87" t="s">
        <v>199</v>
      </c>
      <c r="E128" s="87" t="s">
        <v>187</v>
      </c>
      <c r="F128" s="88">
        <v>0.84665000000000001</v>
      </c>
      <c r="G128" s="87" t="s">
        <v>199</v>
      </c>
      <c r="H128" s="87" t="s">
        <v>187</v>
      </c>
      <c r="I128" s="87"/>
      <c r="J128" s="87" t="s">
        <v>105</v>
      </c>
    </row>
    <row r="129" spans="1:10" ht="12.75" customHeight="1">
      <c r="A129" s="87" t="s">
        <v>327</v>
      </c>
      <c r="B129" s="87" t="s">
        <v>77</v>
      </c>
      <c r="C129" s="88">
        <v>0.29087000000000002</v>
      </c>
      <c r="D129" s="87" t="s">
        <v>199</v>
      </c>
      <c r="E129" s="87" t="s">
        <v>187</v>
      </c>
      <c r="F129" s="88">
        <v>0.64428000000000007</v>
      </c>
      <c r="G129" s="87" t="s">
        <v>199</v>
      </c>
      <c r="H129" s="87" t="s">
        <v>187</v>
      </c>
      <c r="I129" s="87"/>
      <c r="J129" s="87" t="s">
        <v>105</v>
      </c>
    </row>
    <row r="130" spans="1:10" ht="12.75" customHeight="1">
      <c r="A130" s="87" t="s">
        <v>328</v>
      </c>
      <c r="B130" s="87" t="s">
        <v>77</v>
      </c>
      <c r="C130" s="88">
        <v>0.31152000000000002</v>
      </c>
      <c r="D130" s="87" t="s">
        <v>199</v>
      </c>
      <c r="E130" s="87" t="s">
        <v>187</v>
      </c>
      <c r="F130" s="88">
        <v>0.72865000000000002</v>
      </c>
      <c r="G130" s="87" t="s">
        <v>199</v>
      </c>
      <c r="H130" s="87" t="s">
        <v>187</v>
      </c>
      <c r="I130" s="87"/>
      <c r="J130" s="87" t="s">
        <v>105</v>
      </c>
    </row>
    <row r="131" spans="1:10" ht="12.75" customHeight="1">
      <c r="A131" s="87" t="s">
        <v>329</v>
      </c>
      <c r="B131" s="87" t="s">
        <v>77</v>
      </c>
      <c r="C131" s="88">
        <v>0.32214000000000004</v>
      </c>
      <c r="D131" s="87" t="s">
        <v>199</v>
      </c>
      <c r="E131" s="87" t="s">
        <v>187</v>
      </c>
      <c r="F131" s="88">
        <v>0.77113000000000009</v>
      </c>
      <c r="G131" s="87" t="s">
        <v>199</v>
      </c>
      <c r="H131" s="87" t="s">
        <v>187</v>
      </c>
      <c r="I131" s="87"/>
      <c r="J131" s="87" t="s">
        <v>105</v>
      </c>
    </row>
    <row r="132" spans="1:10" ht="12.75" customHeight="1">
      <c r="A132" s="87" t="s">
        <v>330</v>
      </c>
      <c r="B132" s="87" t="s">
        <v>77</v>
      </c>
      <c r="C132" s="88">
        <v>0.31447000000000003</v>
      </c>
      <c r="D132" s="87" t="s">
        <v>199</v>
      </c>
      <c r="E132" s="87" t="s">
        <v>187</v>
      </c>
      <c r="F132" s="88">
        <v>0.73160000000000003</v>
      </c>
      <c r="G132" s="87" t="s">
        <v>199</v>
      </c>
      <c r="H132" s="87" t="s">
        <v>187</v>
      </c>
      <c r="I132" s="87"/>
      <c r="J132" s="87" t="s">
        <v>105</v>
      </c>
    </row>
    <row r="133" spans="1:10" ht="12.75" customHeight="1">
      <c r="A133" s="87" t="s">
        <v>331</v>
      </c>
      <c r="B133" s="87" t="s">
        <v>77</v>
      </c>
      <c r="C133" s="88">
        <v>0.20119000000000001</v>
      </c>
      <c r="D133" s="87" t="s">
        <v>199</v>
      </c>
      <c r="E133" s="87" t="s">
        <v>187</v>
      </c>
      <c r="F133" s="88">
        <v>0.16815000000000002</v>
      </c>
      <c r="G133" s="87" t="s">
        <v>199</v>
      </c>
      <c r="H133" s="87" t="s">
        <v>187</v>
      </c>
      <c r="I133" s="87"/>
      <c r="J133" s="87" t="s">
        <v>105</v>
      </c>
    </row>
    <row r="134" spans="1:10" ht="12.75" customHeight="1">
      <c r="A134" s="87" t="s">
        <v>332</v>
      </c>
      <c r="B134" s="87" t="s">
        <v>77</v>
      </c>
      <c r="C134" s="88">
        <v>0.19233999999999998</v>
      </c>
      <c r="D134" s="87" t="s">
        <v>199</v>
      </c>
      <c r="E134" s="87" t="s">
        <v>187</v>
      </c>
      <c r="F134" s="88">
        <v>0.10443000000000001</v>
      </c>
      <c r="G134" s="87" t="s">
        <v>199</v>
      </c>
      <c r="H134" s="87" t="s">
        <v>187</v>
      </c>
      <c r="I134" s="87"/>
      <c r="J134" s="87" t="s">
        <v>105</v>
      </c>
    </row>
    <row r="135" spans="1:10" ht="12.75" customHeight="1">
      <c r="A135" s="87" t="s">
        <v>333</v>
      </c>
      <c r="B135" s="87" t="s">
        <v>77</v>
      </c>
      <c r="C135" s="88">
        <v>3.0090000000000006E-2</v>
      </c>
      <c r="D135" s="87" t="s">
        <v>199</v>
      </c>
      <c r="E135" s="87" t="s">
        <v>187</v>
      </c>
      <c r="F135" s="88">
        <v>2.8319999999999998E-2</v>
      </c>
      <c r="G135" s="87" t="s">
        <v>199</v>
      </c>
      <c r="H135" s="87" t="s">
        <v>187</v>
      </c>
      <c r="I135" s="87"/>
      <c r="J135" s="87" t="s">
        <v>105</v>
      </c>
    </row>
    <row r="136" spans="1:10" ht="12.75" customHeight="1">
      <c r="A136" s="87" t="s">
        <v>150</v>
      </c>
      <c r="B136" s="87" t="s">
        <v>77</v>
      </c>
      <c r="C136" s="88">
        <v>11.599400000000001</v>
      </c>
      <c r="D136" s="87" t="s">
        <v>199</v>
      </c>
      <c r="E136" s="87" t="s">
        <v>187</v>
      </c>
      <c r="F136" s="88">
        <v>1.0325</v>
      </c>
      <c r="G136" s="87" t="s">
        <v>199</v>
      </c>
      <c r="H136" s="87" t="s">
        <v>187</v>
      </c>
      <c r="I136" s="87"/>
      <c r="J136" s="87" t="s">
        <v>105</v>
      </c>
    </row>
    <row r="137" spans="1:10" ht="12.75" customHeight="1">
      <c r="A137" s="87" t="s">
        <v>334</v>
      </c>
      <c r="B137" s="87" t="s">
        <v>77</v>
      </c>
      <c r="C137" s="88">
        <v>11.599400000000001</v>
      </c>
      <c r="D137" s="87" t="s">
        <v>199</v>
      </c>
      <c r="E137" s="87" t="s">
        <v>187</v>
      </c>
      <c r="F137" s="88">
        <v>1.0325</v>
      </c>
      <c r="G137" s="87" t="s">
        <v>199</v>
      </c>
      <c r="H137" s="87" t="s">
        <v>187</v>
      </c>
      <c r="I137" s="87"/>
      <c r="J137" s="87" t="s">
        <v>105</v>
      </c>
    </row>
    <row r="138" spans="1:10" ht="12.75" customHeight="1">
      <c r="A138" s="87" t="s">
        <v>335</v>
      </c>
      <c r="B138" s="87" t="s">
        <v>77</v>
      </c>
      <c r="C138" s="88">
        <v>0.38940000000000002</v>
      </c>
      <c r="D138" s="87" t="s">
        <v>199</v>
      </c>
      <c r="E138" s="87" t="s">
        <v>187</v>
      </c>
      <c r="F138" s="88">
        <v>1.0325</v>
      </c>
      <c r="G138" s="87" t="s">
        <v>199</v>
      </c>
      <c r="H138" s="87" t="s">
        <v>187</v>
      </c>
      <c r="I138" s="87"/>
      <c r="J138" s="87" t="s">
        <v>105</v>
      </c>
    </row>
    <row r="139" spans="1:10" ht="12.75" customHeight="1">
      <c r="A139" s="87" t="s">
        <v>336</v>
      </c>
      <c r="B139" s="87" t="s">
        <v>77</v>
      </c>
      <c r="C139" s="88">
        <v>1.1623000000000001</v>
      </c>
      <c r="D139" s="87" t="s">
        <v>199</v>
      </c>
      <c r="E139" s="87" t="s">
        <v>187</v>
      </c>
      <c r="F139" s="88">
        <v>1.0325</v>
      </c>
      <c r="G139" s="87" t="s">
        <v>199</v>
      </c>
      <c r="H139" s="87" t="s">
        <v>187</v>
      </c>
      <c r="I139" s="87"/>
      <c r="J139" s="87" t="s">
        <v>105</v>
      </c>
    </row>
    <row r="140" spans="1:10" ht="12.75" customHeight="1">
      <c r="A140" s="87" t="s">
        <v>155</v>
      </c>
      <c r="B140" s="87" t="s">
        <v>77</v>
      </c>
      <c r="C140" s="88">
        <v>0.12390000000000001</v>
      </c>
      <c r="D140" s="87" t="s">
        <v>199</v>
      </c>
      <c r="E140" s="87" t="s">
        <v>187</v>
      </c>
      <c r="F140" s="88">
        <v>0.10030000000000001</v>
      </c>
      <c r="G140" s="87" t="s">
        <v>199</v>
      </c>
      <c r="H140" s="87" t="s">
        <v>187</v>
      </c>
      <c r="I140" s="87"/>
      <c r="J140" s="87" t="s">
        <v>105</v>
      </c>
    </row>
    <row r="141" spans="1:10" ht="12.75" customHeight="1">
      <c r="A141" s="87" t="s">
        <v>337</v>
      </c>
      <c r="B141" s="87" t="s">
        <v>77</v>
      </c>
      <c r="C141" s="88">
        <v>3.36</v>
      </c>
      <c r="D141" s="87" t="s">
        <v>199</v>
      </c>
      <c r="E141" s="87" t="s">
        <v>187</v>
      </c>
      <c r="F141" s="88">
        <v>0.34499999999999997</v>
      </c>
      <c r="G141" s="87" t="s">
        <v>199</v>
      </c>
      <c r="H141" s="87" t="s">
        <v>187</v>
      </c>
      <c r="I141" s="87"/>
      <c r="J141" s="87" t="s">
        <v>105</v>
      </c>
    </row>
    <row r="142" spans="1:10" ht="12.75" customHeight="1">
      <c r="A142" s="87" t="s">
        <v>338</v>
      </c>
      <c r="B142" s="87" t="s">
        <v>77</v>
      </c>
      <c r="C142" s="88">
        <v>4.4950000000000001</v>
      </c>
      <c r="D142" s="87" t="s">
        <v>199</v>
      </c>
      <c r="E142" s="87" t="s">
        <v>187</v>
      </c>
      <c r="F142" s="88">
        <v>0.43499999999999994</v>
      </c>
      <c r="G142" s="87" t="s">
        <v>199</v>
      </c>
      <c r="H142" s="87" t="s">
        <v>187</v>
      </c>
      <c r="I142" s="87"/>
      <c r="J142" s="87" t="s">
        <v>105</v>
      </c>
    </row>
    <row r="143" spans="1:10" ht="12.75" customHeight="1">
      <c r="A143" s="87" t="s">
        <v>339</v>
      </c>
      <c r="B143" s="87" t="s">
        <v>77</v>
      </c>
      <c r="C143" s="88">
        <v>3.5000000000000004</v>
      </c>
      <c r="D143" s="87" t="s">
        <v>199</v>
      </c>
      <c r="E143" s="87" t="s">
        <v>187</v>
      </c>
      <c r="F143" s="88">
        <v>0.35000000000000003</v>
      </c>
      <c r="G143" s="87" t="s">
        <v>199</v>
      </c>
      <c r="H143" s="87" t="s">
        <v>187</v>
      </c>
      <c r="I143" s="87"/>
      <c r="J143" s="87" t="s">
        <v>105</v>
      </c>
    </row>
    <row r="144" spans="1:10" ht="12.75" customHeight="1">
      <c r="A144" s="87" t="s">
        <v>262</v>
      </c>
      <c r="B144" s="87" t="s">
        <v>77</v>
      </c>
      <c r="C144" s="87">
        <v>0.86</v>
      </c>
      <c r="D144" s="87" t="s">
        <v>199</v>
      </c>
      <c r="E144" s="87" t="s">
        <v>187</v>
      </c>
      <c r="F144" s="87">
        <v>0.3</v>
      </c>
      <c r="G144" s="87" t="s">
        <v>199</v>
      </c>
      <c r="H144" s="87" t="s">
        <v>187</v>
      </c>
      <c r="I144" s="87"/>
      <c r="J144" s="87" t="s">
        <v>78</v>
      </c>
    </row>
    <row r="145" spans="1:10" ht="12.75" customHeight="1">
      <c r="A145" s="87" t="s">
        <v>263</v>
      </c>
      <c r="B145" s="87" t="s">
        <v>77</v>
      </c>
      <c r="C145" s="87">
        <v>0.74</v>
      </c>
      <c r="D145" s="87" t="s">
        <v>199</v>
      </c>
      <c r="E145" s="87" t="s">
        <v>187</v>
      </c>
      <c r="F145" s="87">
        <v>0.26</v>
      </c>
      <c r="G145" s="87" t="s">
        <v>199</v>
      </c>
      <c r="H145" s="87" t="s">
        <v>187</v>
      </c>
      <c r="I145" s="87"/>
      <c r="J145" s="87" t="s">
        <v>78</v>
      </c>
    </row>
    <row r="146" spans="1:10" ht="12.75" customHeight="1">
      <c r="A146" s="87" t="s">
        <v>264</v>
      </c>
      <c r="B146" s="87" t="s">
        <v>77</v>
      </c>
      <c r="C146" s="87">
        <v>0.64</v>
      </c>
      <c r="D146" s="87" t="s">
        <v>199</v>
      </c>
      <c r="E146" s="87" t="s">
        <v>187</v>
      </c>
      <c r="F146" s="87">
        <v>0.22</v>
      </c>
      <c r="G146" s="87" t="s">
        <v>199</v>
      </c>
      <c r="H146" s="87" t="s">
        <v>187</v>
      </c>
      <c r="I146" s="87"/>
      <c r="J146" s="87" t="s">
        <v>78</v>
      </c>
    </row>
    <row r="147" spans="1:10" ht="12.75" customHeight="1">
      <c r="A147" s="87" t="s">
        <v>257</v>
      </c>
      <c r="B147" s="87" t="s">
        <v>176</v>
      </c>
      <c r="C147" s="87"/>
      <c r="D147" s="87"/>
      <c r="E147" s="87"/>
      <c r="F147" s="87"/>
      <c r="G147" s="87"/>
      <c r="H147" s="87"/>
      <c r="I147" s="87"/>
      <c r="J147" s="87" t="s">
        <v>107</v>
      </c>
    </row>
    <row r="148" spans="1:10" ht="12.75" customHeight="1">
      <c r="A148" s="87" t="s">
        <v>176</v>
      </c>
      <c r="B148" s="87" t="s">
        <v>176</v>
      </c>
      <c r="C148" s="87"/>
      <c r="D148" s="87"/>
      <c r="E148" s="87"/>
      <c r="F148" s="87"/>
      <c r="G148" s="87"/>
      <c r="H148" s="87"/>
      <c r="I148" s="87"/>
      <c r="J148" s="87" t="s">
        <v>107</v>
      </c>
    </row>
    <row r="149" spans="1:10" ht="12.75" customHeight="1">
      <c r="A149" s="87" t="s">
        <v>258</v>
      </c>
      <c r="B149" s="87" t="s">
        <v>176</v>
      </c>
      <c r="C149" s="87"/>
      <c r="D149" s="87"/>
      <c r="E149" s="87"/>
      <c r="F149" s="87"/>
      <c r="G149" s="87"/>
      <c r="H149" s="87"/>
      <c r="I149" s="87"/>
      <c r="J149" s="87" t="s">
        <v>105</v>
      </c>
    </row>
    <row r="150" spans="1:10" ht="12.75" customHeight="1">
      <c r="A150" s="87" t="s">
        <v>259</v>
      </c>
      <c r="B150" s="87" t="s">
        <v>176</v>
      </c>
      <c r="C150" s="87"/>
      <c r="D150" s="87"/>
      <c r="E150" s="87"/>
      <c r="F150" s="87"/>
      <c r="G150" s="87"/>
      <c r="H150" s="87"/>
      <c r="I150" s="87"/>
      <c r="J150" s="87" t="s">
        <v>105</v>
      </c>
    </row>
    <row r="151" spans="1:10" ht="12.75" customHeight="1">
      <c r="A151" s="87" t="s">
        <v>260</v>
      </c>
      <c r="B151" s="87" t="s">
        <v>176</v>
      </c>
      <c r="C151" s="87"/>
      <c r="D151" s="87"/>
      <c r="E151" s="87"/>
      <c r="F151" s="87"/>
      <c r="G151" s="87"/>
      <c r="H151" s="87"/>
      <c r="I151" s="87"/>
      <c r="J151" s="87" t="s">
        <v>105</v>
      </c>
    </row>
    <row r="152" spans="1:10" ht="12.75" customHeight="1">
      <c r="A152" s="87" t="s">
        <v>261</v>
      </c>
      <c r="B152" s="87" t="s">
        <v>176</v>
      </c>
      <c r="C152" s="87"/>
      <c r="D152" s="87"/>
      <c r="E152" s="87"/>
      <c r="F152" s="87"/>
      <c r="G152" s="87"/>
      <c r="H152" s="87"/>
      <c r="I152" s="87"/>
      <c r="J152" s="87" t="s">
        <v>105</v>
      </c>
    </row>
    <row r="153" spans="1:10" ht="12.75" customHeight="1">
      <c r="A153" s="87" t="s">
        <v>176</v>
      </c>
      <c r="B153" s="87" t="s">
        <v>176</v>
      </c>
      <c r="C153" s="87"/>
      <c r="D153" s="87"/>
      <c r="E153" s="87"/>
      <c r="F153" s="87"/>
      <c r="G153" s="87"/>
      <c r="H153" s="87"/>
      <c r="I153" s="87"/>
      <c r="J153" s="87" t="s">
        <v>105</v>
      </c>
    </row>
    <row r="154" spans="1:10" ht="12.75" customHeight="1">
      <c r="A154" s="87" t="s">
        <v>262</v>
      </c>
      <c r="B154" s="87" t="s">
        <v>176</v>
      </c>
      <c r="C154" s="87"/>
      <c r="D154" s="87"/>
      <c r="E154" s="87"/>
      <c r="F154" s="87"/>
      <c r="G154" s="87"/>
      <c r="H154" s="87"/>
      <c r="I154" s="87"/>
      <c r="J154" s="87" t="s">
        <v>78</v>
      </c>
    </row>
    <row r="155" spans="1:10" ht="12.75" customHeight="1">
      <c r="A155" s="87" t="s">
        <v>263</v>
      </c>
      <c r="B155" s="87" t="s">
        <v>176</v>
      </c>
      <c r="C155" s="87"/>
      <c r="D155" s="87"/>
      <c r="E155" s="87"/>
      <c r="F155" s="87"/>
      <c r="G155" s="87"/>
      <c r="H155" s="87"/>
      <c r="I155" s="87"/>
      <c r="J155" s="87" t="s">
        <v>78</v>
      </c>
    </row>
    <row r="156" spans="1:10" ht="12.75" customHeight="1">
      <c r="A156" s="87" t="s">
        <v>264</v>
      </c>
      <c r="B156" s="87" t="s">
        <v>176</v>
      </c>
      <c r="C156" s="87"/>
      <c r="D156" s="87"/>
      <c r="E156" s="87"/>
      <c r="F156" s="87"/>
      <c r="G156" s="87"/>
      <c r="H156" s="87"/>
      <c r="I156" s="87"/>
      <c r="J156" s="87" t="s">
        <v>78</v>
      </c>
    </row>
    <row r="157" spans="1:10" ht="12.75" customHeight="1">
      <c r="A157" s="87" t="s">
        <v>176</v>
      </c>
      <c r="B157" s="87" t="s">
        <v>176</v>
      </c>
      <c r="C157" s="87"/>
      <c r="D157" s="87"/>
      <c r="E157" s="87"/>
      <c r="F157" s="87"/>
      <c r="G157" s="87"/>
      <c r="H157" s="87"/>
      <c r="I157" s="87"/>
      <c r="J157" s="87" t="s">
        <v>78</v>
      </c>
    </row>
    <row r="158" spans="1:10" ht="12.75" customHeight="1">
      <c r="A158" s="87" t="s">
        <v>176</v>
      </c>
      <c r="B158" s="87" t="s">
        <v>176</v>
      </c>
      <c r="C158" s="87"/>
      <c r="D158" s="87"/>
      <c r="E158" s="87"/>
      <c r="F158" s="87"/>
      <c r="G158" s="87"/>
      <c r="H158" s="87"/>
      <c r="I158" s="87"/>
      <c r="J158" s="87" t="s">
        <v>108</v>
      </c>
    </row>
    <row r="159" spans="1:10" ht="12.75" customHeight="1">
      <c r="A159" s="87"/>
      <c r="B159" s="87"/>
      <c r="C159" s="87"/>
      <c r="D159" s="87"/>
      <c r="E159" s="87"/>
      <c r="F159" s="87"/>
      <c r="G159" s="87"/>
      <c r="H159" s="87"/>
      <c r="I159" s="87"/>
      <c r="J159" s="87"/>
    </row>
    <row r="160" spans="1:1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rowBreaks count="3" manualBreakCount="3">
    <brk id="80" man="1"/>
    <brk id="40" man="1"/>
    <brk id="120" man="1"/>
  </rowBreaks>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1000"/>
  <sheetViews>
    <sheetView topLeftCell="M1" workbookViewId="0">
      <selection activeCell="D34" sqref="D34"/>
    </sheetView>
  </sheetViews>
  <sheetFormatPr baseColWidth="10" defaultColWidth="14.3984375" defaultRowHeight="15" customHeight="1"/>
  <cols>
    <col min="1" max="1" width="65.796875" customWidth="1"/>
    <col min="2" max="2" width="7.796875" customWidth="1"/>
    <col min="3" max="3" width="7" customWidth="1"/>
    <col min="4" max="4" width="19.19921875" customWidth="1"/>
    <col min="5" max="5" width="20.796875" customWidth="1"/>
    <col min="6" max="6" width="23" customWidth="1"/>
    <col min="7" max="7" width="7" customWidth="1"/>
    <col min="8" max="8" width="19.19921875" customWidth="1"/>
    <col min="9" max="9" width="20.796875" customWidth="1"/>
    <col min="10" max="10" width="23" customWidth="1"/>
    <col min="11" max="11" width="14" customWidth="1"/>
    <col min="12" max="12" width="19.19921875" customWidth="1"/>
    <col min="13" max="13" width="30.59765625" customWidth="1"/>
    <col min="14" max="14" width="32.796875" customWidth="1"/>
    <col min="15" max="16" width="19.796875" customWidth="1"/>
    <col min="17" max="17" width="19.19921875" customWidth="1"/>
    <col min="18" max="18" width="20.796875" customWidth="1"/>
    <col min="19" max="20" width="23" customWidth="1"/>
    <col min="21" max="26" width="8.796875" customWidth="1"/>
  </cols>
  <sheetData>
    <row r="1" spans="1:20" ht="12.75" customHeight="1">
      <c r="A1" s="79" t="s">
        <v>340</v>
      </c>
      <c r="B1" s="86"/>
      <c r="C1" s="86"/>
      <c r="D1" s="86"/>
      <c r="E1" s="86"/>
      <c r="F1" s="86"/>
      <c r="G1" s="86"/>
      <c r="H1" s="86"/>
      <c r="I1" s="86"/>
      <c r="J1" s="86"/>
      <c r="K1" s="86"/>
      <c r="L1" s="86"/>
      <c r="M1" s="86"/>
      <c r="N1" s="86"/>
      <c r="O1" s="86"/>
      <c r="P1" s="86"/>
      <c r="Q1" s="86"/>
      <c r="R1" s="86"/>
      <c r="S1" s="86"/>
      <c r="T1" s="86"/>
    </row>
    <row r="2" spans="1:20" ht="12.75" customHeight="1">
      <c r="A2" s="2"/>
    </row>
    <row r="3" spans="1:20" ht="12.75" customHeight="1">
      <c r="A3" s="84" t="s">
        <v>341</v>
      </c>
      <c r="B3" s="84" t="s">
        <v>8</v>
      </c>
      <c r="C3" s="84" t="s">
        <v>90</v>
      </c>
      <c r="D3" s="84" t="s">
        <v>253</v>
      </c>
      <c r="E3" s="84" t="s">
        <v>254</v>
      </c>
      <c r="F3" s="84" t="s">
        <v>91</v>
      </c>
      <c r="G3" s="84" t="s">
        <v>255</v>
      </c>
      <c r="H3" s="84" t="s">
        <v>256</v>
      </c>
      <c r="I3" s="84" t="s">
        <v>236</v>
      </c>
      <c r="J3" s="84" t="s">
        <v>9</v>
      </c>
      <c r="K3" s="84" t="s">
        <v>342</v>
      </c>
      <c r="L3" s="84" t="s">
        <v>343</v>
      </c>
      <c r="M3" s="84" t="s">
        <v>344</v>
      </c>
      <c r="N3" s="84" t="s">
        <v>86</v>
      </c>
      <c r="O3" s="84" t="s">
        <v>99</v>
      </c>
      <c r="P3" s="84" t="s">
        <v>233</v>
      </c>
      <c r="Q3" s="84" t="s">
        <v>234</v>
      </c>
      <c r="R3" s="84" t="s">
        <v>235</v>
      </c>
      <c r="S3" s="84"/>
    </row>
    <row r="4" spans="1:20" ht="12.75" customHeight="1">
      <c r="A4" s="19" t="s">
        <v>145</v>
      </c>
      <c r="B4" s="2" t="s">
        <v>176</v>
      </c>
      <c r="D4" s="2"/>
      <c r="E4" s="2"/>
      <c r="G4" s="2"/>
      <c r="H4" s="2"/>
      <c r="J4" s="2" t="s">
        <v>105</v>
      </c>
      <c r="K4" s="19">
        <v>2.4</v>
      </c>
      <c r="L4" s="2" t="s">
        <v>200</v>
      </c>
      <c r="M4" s="2" t="s">
        <v>187</v>
      </c>
      <c r="N4" s="83" t="s">
        <v>245</v>
      </c>
      <c r="O4" s="83"/>
      <c r="P4" s="83"/>
      <c r="Q4" s="2"/>
      <c r="R4" s="2"/>
    </row>
    <row r="5" spans="1:20" ht="12.75" customHeight="1">
      <c r="A5" s="2" t="s">
        <v>265</v>
      </c>
      <c r="B5" s="2" t="s">
        <v>176</v>
      </c>
      <c r="D5" s="2"/>
      <c r="E5" s="2"/>
      <c r="G5" s="2"/>
      <c r="H5" s="2"/>
      <c r="J5" s="2" t="s">
        <v>105</v>
      </c>
      <c r="K5" s="19">
        <v>5</v>
      </c>
      <c r="L5" s="2" t="s">
        <v>200</v>
      </c>
      <c r="M5" s="2" t="s">
        <v>187</v>
      </c>
      <c r="N5" s="83" t="s">
        <v>247</v>
      </c>
      <c r="O5" s="83"/>
      <c r="P5" s="83">
        <v>1.1119999999999999</v>
      </c>
      <c r="Q5" s="2" t="s">
        <v>195</v>
      </c>
      <c r="R5" s="2" t="s">
        <v>200</v>
      </c>
    </row>
    <row r="6" spans="1:20" ht="12.75" customHeight="1">
      <c r="A6" s="19" t="s">
        <v>266</v>
      </c>
      <c r="B6" s="2" t="s">
        <v>176</v>
      </c>
      <c r="D6" s="2"/>
      <c r="E6" s="2"/>
      <c r="G6" s="2"/>
      <c r="H6" s="2"/>
      <c r="J6" s="2" t="s">
        <v>105</v>
      </c>
      <c r="K6" s="19">
        <v>3.7</v>
      </c>
      <c r="L6" s="2" t="s">
        <v>200</v>
      </c>
      <c r="M6" s="2" t="s">
        <v>187</v>
      </c>
      <c r="N6" s="83" t="s">
        <v>242</v>
      </c>
      <c r="O6" s="83">
        <v>2.7381081081081082</v>
      </c>
      <c r="P6" s="83"/>
      <c r="Q6" s="2" t="s">
        <v>195</v>
      </c>
      <c r="R6" s="2" t="s">
        <v>200</v>
      </c>
    </row>
    <row r="7" spans="1:20" ht="12.75" customHeight="1">
      <c r="A7" s="19" t="s">
        <v>267</v>
      </c>
      <c r="B7" s="2" t="s">
        <v>176</v>
      </c>
      <c r="D7" s="2"/>
      <c r="E7" s="2"/>
      <c r="G7" s="2"/>
      <c r="H7" s="2"/>
      <c r="J7" s="2" t="s">
        <v>105</v>
      </c>
      <c r="K7" s="19">
        <v>5</v>
      </c>
      <c r="L7" s="2" t="s">
        <v>200</v>
      </c>
      <c r="M7" s="2" t="s">
        <v>187</v>
      </c>
      <c r="N7" s="83" t="s">
        <v>241</v>
      </c>
      <c r="O7" s="83">
        <v>1.7197469982000002</v>
      </c>
      <c r="P7" s="83"/>
      <c r="Q7" s="2" t="s">
        <v>195</v>
      </c>
      <c r="R7" s="2" t="s">
        <v>200</v>
      </c>
    </row>
    <row r="8" spans="1:20" ht="12.75" customHeight="1">
      <c r="A8" s="19" t="s">
        <v>268</v>
      </c>
      <c r="B8" s="2" t="s">
        <v>176</v>
      </c>
      <c r="D8" s="2"/>
      <c r="E8" s="2"/>
      <c r="G8" s="2"/>
      <c r="H8" s="2"/>
      <c r="J8" s="2" t="s">
        <v>105</v>
      </c>
      <c r="K8" s="19">
        <v>22.5</v>
      </c>
      <c r="L8" s="2" t="s">
        <v>200</v>
      </c>
      <c r="M8" s="2" t="s">
        <v>187</v>
      </c>
      <c r="N8" s="83" t="s">
        <v>241</v>
      </c>
      <c r="O8" s="83">
        <v>0.38216599960000003</v>
      </c>
      <c r="P8" s="83"/>
      <c r="Q8" s="2" t="s">
        <v>195</v>
      </c>
      <c r="R8" s="2" t="s">
        <v>200</v>
      </c>
    </row>
    <row r="9" spans="1:20" ht="12.75" customHeight="1">
      <c r="A9" s="19" t="s">
        <v>269</v>
      </c>
      <c r="B9" s="2" t="s">
        <v>176</v>
      </c>
      <c r="D9" s="2"/>
      <c r="E9" s="2"/>
      <c r="G9" s="2"/>
      <c r="H9" s="2"/>
      <c r="J9" s="2" t="s">
        <v>105</v>
      </c>
      <c r="K9" s="19">
        <v>22.5</v>
      </c>
      <c r="L9" s="2" t="s">
        <v>200</v>
      </c>
      <c r="M9" s="2" t="s">
        <v>187</v>
      </c>
      <c r="N9" s="83" t="s">
        <v>241</v>
      </c>
      <c r="O9" s="83">
        <v>0.38216599960000003</v>
      </c>
      <c r="P9" s="83"/>
      <c r="Q9" s="2" t="s">
        <v>195</v>
      </c>
      <c r="R9" s="2" t="s">
        <v>200</v>
      </c>
    </row>
    <row r="10" spans="1:20" ht="12.75" customHeight="1">
      <c r="A10" s="19" t="s">
        <v>270</v>
      </c>
      <c r="B10" s="2" t="s">
        <v>176</v>
      </c>
      <c r="D10" s="2"/>
      <c r="E10" s="2"/>
      <c r="G10" s="2"/>
      <c r="H10" s="2"/>
      <c r="J10" s="2" t="s">
        <v>105</v>
      </c>
      <c r="K10" s="19">
        <v>22.5</v>
      </c>
      <c r="L10" s="2" t="s">
        <v>200</v>
      </c>
      <c r="M10" s="2" t="s">
        <v>187</v>
      </c>
      <c r="N10" s="83" t="s">
        <v>241</v>
      </c>
      <c r="O10" s="83">
        <v>0.38216599960000003</v>
      </c>
      <c r="P10" s="83"/>
      <c r="Q10" s="2" t="s">
        <v>195</v>
      </c>
      <c r="R10" s="2" t="s">
        <v>200</v>
      </c>
    </row>
    <row r="11" spans="1:20" ht="12.75" customHeight="1">
      <c r="A11" s="19" t="s">
        <v>271</v>
      </c>
      <c r="B11" s="2" t="s">
        <v>176</v>
      </c>
      <c r="D11" s="2"/>
      <c r="E11" s="2"/>
      <c r="G11" s="2"/>
      <c r="H11" s="2"/>
      <c r="J11" s="2" t="s">
        <v>105</v>
      </c>
      <c r="K11" s="19">
        <v>22.5</v>
      </c>
      <c r="L11" s="2" t="s">
        <v>200</v>
      </c>
      <c r="M11" s="2" t="s">
        <v>187</v>
      </c>
      <c r="N11" s="83" t="s">
        <v>241</v>
      </c>
      <c r="O11" s="83">
        <v>0.38216599960000003</v>
      </c>
      <c r="P11" s="83"/>
      <c r="Q11" s="2" t="s">
        <v>195</v>
      </c>
      <c r="R11" s="2" t="s">
        <v>200</v>
      </c>
    </row>
    <row r="12" spans="1:20" ht="12.75" customHeight="1">
      <c r="A12" s="19" t="s">
        <v>272</v>
      </c>
      <c r="B12" s="2" t="s">
        <v>176</v>
      </c>
      <c r="D12" s="2"/>
      <c r="E12" s="2"/>
      <c r="G12" s="2"/>
      <c r="H12" s="2"/>
      <c r="J12" s="2" t="s">
        <v>105</v>
      </c>
      <c r="K12" s="19">
        <v>22.5</v>
      </c>
      <c r="L12" s="2" t="s">
        <v>200</v>
      </c>
      <c r="M12" s="2" t="s">
        <v>187</v>
      </c>
      <c r="N12" s="83" t="s">
        <v>241</v>
      </c>
      <c r="O12" s="83">
        <v>0.38216599960000003</v>
      </c>
      <c r="P12" s="83"/>
      <c r="Q12" s="2" t="s">
        <v>195</v>
      </c>
      <c r="R12" s="2" t="s">
        <v>200</v>
      </c>
    </row>
    <row r="13" spans="1:20" ht="12.75" customHeight="1">
      <c r="A13" s="19" t="s">
        <v>273</v>
      </c>
      <c r="B13" s="2" t="s">
        <v>176</v>
      </c>
      <c r="D13" s="2"/>
      <c r="E13" s="2"/>
      <c r="G13" s="2"/>
      <c r="H13" s="2"/>
      <c r="J13" s="2" t="s">
        <v>105</v>
      </c>
      <c r="K13" s="19">
        <v>22.5</v>
      </c>
      <c r="L13" s="2" t="s">
        <v>200</v>
      </c>
      <c r="M13" s="2" t="s">
        <v>187</v>
      </c>
      <c r="N13" s="83" t="s">
        <v>241</v>
      </c>
      <c r="O13" s="83">
        <v>0.38216599960000003</v>
      </c>
      <c r="P13" s="83"/>
      <c r="Q13" s="2" t="s">
        <v>195</v>
      </c>
      <c r="R13" s="2" t="s">
        <v>200</v>
      </c>
    </row>
    <row r="14" spans="1:20" ht="12.75" customHeight="1">
      <c r="A14" s="19" t="s">
        <v>274</v>
      </c>
      <c r="B14" s="2" t="s">
        <v>176</v>
      </c>
      <c r="D14" s="2"/>
      <c r="E14" s="2"/>
      <c r="G14" s="2"/>
      <c r="H14" s="2"/>
      <c r="J14" s="2" t="s">
        <v>105</v>
      </c>
      <c r="K14" s="19">
        <v>22.5</v>
      </c>
      <c r="L14" s="2" t="s">
        <v>200</v>
      </c>
      <c r="M14" s="2" t="s">
        <v>187</v>
      </c>
      <c r="N14" s="83" t="s">
        <v>241</v>
      </c>
      <c r="O14" s="83">
        <v>0.38216599960000003</v>
      </c>
      <c r="P14" s="83"/>
      <c r="Q14" s="2" t="s">
        <v>195</v>
      </c>
      <c r="R14" s="2" t="s">
        <v>200</v>
      </c>
    </row>
    <row r="15" spans="1:20" ht="12.75" customHeight="1">
      <c r="A15" s="19" t="s">
        <v>275</v>
      </c>
      <c r="B15" s="2" t="s">
        <v>176</v>
      </c>
      <c r="D15" s="2"/>
      <c r="E15" s="2"/>
      <c r="G15" s="2"/>
      <c r="H15" s="2"/>
      <c r="J15" s="2" t="s">
        <v>105</v>
      </c>
      <c r="K15" s="19">
        <v>22.5</v>
      </c>
      <c r="L15" s="2" t="s">
        <v>200</v>
      </c>
      <c r="M15" s="2" t="s">
        <v>187</v>
      </c>
      <c r="N15" s="83" t="s">
        <v>241</v>
      </c>
      <c r="O15" s="83">
        <v>0.38216599960000003</v>
      </c>
      <c r="P15" s="83"/>
      <c r="Q15" s="2" t="s">
        <v>195</v>
      </c>
      <c r="R15" s="2" t="s">
        <v>200</v>
      </c>
    </row>
    <row r="16" spans="1:20" ht="12.75" customHeight="1">
      <c r="A16" s="19" t="s">
        <v>276</v>
      </c>
      <c r="B16" s="2" t="s">
        <v>176</v>
      </c>
      <c r="D16" s="2"/>
      <c r="E16" s="2"/>
      <c r="G16" s="2"/>
      <c r="H16" s="2"/>
      <c r="J16" s="2" t="s">
        <v>105</v>
      </c>
      <c r="K16" s="19">
        <v>22.5</v>
      </c>
      <c r="L16" s="2" t="s">
        <v>200</v>
      </c>
      <c r="M16" s="2" t="s">
        <v>187</v>
      </c>
      <c r="N16" s="83" t="s">
        <v>241</v>
      </c>
      <c r="O16" s="83">
        <v>0.38216599960000003</v>
      </c>
      <c r="P16" s="83"/>
      <c r="Q16" s="2" t="s">
        <v>195</v>
      </c>
      <c r="R16" s="2" t="s">
        <v>200</v>
      </c>
    </row>
    <row r="17" spans="1:18" ht="12.75" customHeight="1">
      <c r="A17" s="19" t="s">
        <v>277</v>
      </c>
      <c r="B17" s="2" t="s">
        <v>176</v>
      </c>
      <c r="D17" s="2"/>
      <c r="E17" s="2"/>
      <c r="G17" s="2"/>
      <c r="H17" s="2"/>
      <c r="J17" s="2" t="s">
        <v>105</v>
      </c>
      <c r="K17" s="19">
        <v>22.5</v>
      </c>
      <c r="L17" s="2" t="s">
        <v>200</v>
      </c>
      <c r="M17" s="2" t="s">
        <v>187</v>
      </c>
      <c r="N17" s="83" t="s">
        <v>241</v>
      </c>
      <c r="O17" s="83">
        <v>0.38216599960000003</v>
      </c>
      <c r="P17" s="83"/>
      <c r="Q17" s="2" t="s">
        <v>195</v>
      </c>
      <c r="R17" s="2" t="s">
        <v>200</v>
      </c>
    </row>
    <row r="18" spans="1:18" ht="12.75" customHeight="1">
      <c r="A18" s="19" t="s">
        <v>278</v>
      </c>
      <c r="B18" s="2" t="s">
        <v>176</v>
      </c>
      <c r="D18" s="2"/>
      <c r="E18" s="2"/>
      <c r="G18" s="2"/>
      <c r="H18" s="2"/>
      <c r="J18" s="2" t="s">
        <v>105</v>
      </c>
      <c r="K18" s="19">
        <v>22.5</v>
      </c>
      <c r="L18" s="2" t="s">
        <v>200</v>
      </c>
      <c r="M18" s="2" t="s">
        <v>187</v>
      </c>
      <c r="N18" s="83" t="s">
        <v>241</v>
      </c>
      <c r="O18" s="83">
        <v>0.38216599960000003</v>
      </c>
      <c r="P18" s="83"/>
      <c r="Q18" s="2" t="s">
        <v>195</v>
      </c>
      <c r="R18" s="2" t="s">
        <v>200</v>
      </c>
    </row>
    <row r="19" spans="1:18" ht="12.75" customHeight="1">
      <c r="A19" s="19" t="s">
        <v>279</v>
      </c>
      <c r="B19" s="2" t="s">
        <v>176</v>
      </c>
      <c r="D19" s="2"/>
      <c r="E19" s="2"/>
      <c r="G19" s="2"/>
      <c r="H19" s="2"/>
      <c r="J19" s="2" t="s">
        <v>105</v>
      </c>
      <c r="K19" s="19">
        <v>22.5</v>
      </c>
      <c r="L19" s="2" t="s">
        <v>200</v>
      </c>
      <c r="M19" s="2" t="s">
        <v>187</v>
      </c>
      <c r="N19" s="83" t="s">
        <v>241</v>
      </c>
      <c r="O19" s="83">
        <v>0.38216599960000003</v>
      </c>
      <c r="P19" s="83"/>
      <c r="Q19" s="2" t="s">
        <v>195</v>
      </c>
      <c r="R19" s="2" t="s">
        <v>200</v>
      </c>
    </row>
    <row r="20" spans="1:18" ht="12.75" customHeight="1">
      <c r="A20" s="19" t="s">
        <v>280</v>
      </c>
      <c r="B20" s="2" t="s">
        <v>176</v>
      </c>
      <c r="D20" s="2"/>
      <c r="E20" s="2"/>
      <c r="G20" s="2"/>
      <c r="H20" s="2"/>
      <c r="J20" s="2" t="s">
        <v>105</v>
      </c>
      <c r="K20" s="19">
        <v>22.5</v>
      </c>
      <c r="L20" s="2" t="s">
        <v>200</v>
      </c>
      <c r="M20" s="2" t="s">
        <v>187</v>
      </c>
      <c r="N20" s="83" t="s">
        <v>241</v>
      </c>
      <c r="O20" s="83">
        <v>0.38216599960000003</v>
      </c>
      <c r="P20" s="83"/>
      <c r="Q20" s="2" t="s">
        <v>195</v>
      </c>
      <c r="R20" s="2" t="s">
        <v>200</v>
      </c>
    </row>
    <row r="21" spans="1:18" ht="12.75" customHeight="1">
      <c r="A21" s="19" t="s">
        <v>281</v>
      </c>
      <c r="B21" s="2" t="s">
        <v>176</v>
      </c>
      <c r="D21" s="2"/>
      <c r="E21" s="2"/>
      <c r="G21" s="2"/>
      <c r="H21" s="2"/>
      <c r="J21" s="2" t="s">
        <v>105</v>
      </c>
      <c r="K21" s="19">
        <v>22.5</v>
      </c>
      <c r="L21" s="2" t="s">
        <v>200</v>
      </c>
      <c r="M21" s="2" t="s">
        <v>187</v>
      </c>
      <c r="N21" s="83" t="s">
        <v>242</v>
      </c>
      <c r="O21" s="83">
        <v>0.4502666666666667</v>
      </c>
      <c r="P21" s="83"/>
      <c r="Q21" s="2" t="s">
        <v>195</v>
      </c>
      <c r="R21" s="2" t="s">
        <v>200</v>
      </c>
    </row>
    <row r="22" spans="1:18" ht="12.75" customHeight="1">
      <c r="A22" s="19" t="s">
        <v>282</v>
      </c>
      <c r="B22" s="2" t="s">
        <v>176</v>
      </c>
      <c r="D22" s="2"/>
      <c r="E22" s="2"/>
      <c r="G22" s="2"/>
      <c r="H22" s="2"/>
      <c r="J22" s="2" t="s">
        <v>105</v>
      </c>
      <c r="K22" s="19">
        <v>22.5</v>
      </c>
      <c r="L22" s="2" t="s">
        <v>200</v>
      </c>
      <c r="M22" s="2" t="s">
        <v>187</v>
      </c>
      <c r="N22" s="83" t="s">
        <v>242</v>
      </c>
      <c r="O22" s="83">
        <v>0.4502666666666667</v>
      </c>
      <c r="P22" s="83"/>
      <c r="Q22" s="2" t="s">
        <v>195</v>
      </c>
      <c r="R22" s="2" t="s">
        <v>200</v>
      </c>
    </row>
    <row r="23" spans="1:18" ht="12.75" customHeight="1">
      <c r="A23" s="19" t="s">
        <v>151</v>
      </c>
      <c r="B23" s="2" t="s">
        <v>176</v>
      </c>
      <c r="D23" s="2"/>
      <c r="E23" s="2"/>
      <c r="G23" s="2"/>
      <c r="H23" s="2"/>
      <c r="J23" s="2" t="s">
        <v>105</v>
      </c>
      <c r="K23" s="19">
        <v>22.5</v>
      </c>
      <c r="L23" s="2" t="s">
        <v>200</v>
      </c>
      <c r="M23" s="2" t="s">
        <v>187</v>
      </c>
      <c r="N23" s="83"/>
      <c r="O23" s="83"/>
      <c r="P23" s="83"/>
      <c r="Q23" s="2"/>
      <c r="R23" s="2"/>
    </row>
    <row r="24" spans="1:18" ht="12.75" customHeight="1">
      <c r="A24" s="19" t="s">
        <v>148</v>
      </c>
      <c r="B24" s="2" t="s">
        <v>176</v>
      </c>
      <c r="D24" s="2"/>
      <c r="E24" s="2"/>
      <c r="G24" s="2"/>
      <c r="H24" s="2"/>
      <c r="J24" s="2" t="s">
        <v>105</v>
      </c>
      <c r="K24" s="19">
        <v>16.2</v>
      </c>
      <c r="L24" s="2" t="s">
        <v>200</v>
      </c>
      <c r="M24" s="2" t="s">
        <v>187</v>
      </c>
      <c r="N24" s="83" t="s">
        <v>245</v>
      </c>
      <c r="O24" s="83"/>
      <c r="P24" s="83"/>
      <c r="Q24" s="2"/>
      <c r="R24" s="2"/>
    </row>
    <row r="25" spans="1:18" ht="12.75" customHeight="1">
      <c r="A25" s="19" t="s">
        <v>283</v>
      </c>
      <c r="B25" s="2" t="s">
        <v>176</v>
      </c>
      <c r="D25" s="2"/>
      <c r="E25" s="2"/>
      <c r="G25" s="2"/>
      <c r="H25" s="2"/>
      <c r="J25" s="2" t="s">
        <v>105</v>
      </c>
      <c r="K25" s="19">
        <v>16.2</v>
      </c>
      <c r="L25" s="2" t="s">
        <v>200</v>
      </c>
      <c r="M25" s="2" t="s">
        <v>187</v>
      </c>
      <c r="N25" s="83" t="s">
        <v>244</v>
      </c>
      <c r="O25" s="83">
        <v>0.37654320987654322</v>
      </c>
      <c r="P25" s="83"/>
      <c r="Q25" s="2" t="s">
        <v>195</v>
      </c>
      <c r="R25" s="2" t="s">
        <v>200</v>
      </c>
    </row>
    <row r="26" spans="1:18" ht="12.75" customHeight="1">
      <c r="A26" s="19" t="s">
        <v>284</v>
      </c>
      <c r="B26" s="2" t="s">
        <v>176</v>
      </c>
      <c r="D26" s="2"/>
      <c r="E26" s="2"/>
      <c r="G26" s="2"/>
      <c r="H26" s="2"/>
      <c r="J26" s="2" t="s">
        <v>105</v>
      </c>
      <c r="K26" s="19">
        <v>16.2</v>
      </c>
      <c r="L26" s="2" t="s">
        <v>200</v>
      </c>
      <c r="M26" s="2" t="s">
        <v>187</v>
      </c>
      <c r="N26" s="83" t="s">
        <v>247</v>
      </c>
      <c r="O26" s="83"/>
      <c r="P26" s="83">
        <v>0.34320987654320989</v>
      </c>
      <c r="Q26" s="2" t="s">
        <v>195</v>
      </c>
      <c r="R26" s="2" t="s">
        <v>200</v>
      </c>
    </row>
    <row r="27" spans="1:18" ht="12.75" customHeight="1">
      <c r="A27" s="19" t="s">
        <v>285</v>
      </c>
      <c r="B27" s="2" t="s">
        <v>176</v>
      </c>
      <c r="D27" s="2"/>
      <c r="E27" s="2"/>
      <c r="G27" s="2"/>
      <c r="H27" s="2"/>
      <c r="J27" s="2" t="s">
        <v>105</v>
      </c>
      <c r="K27" s="19">
        <v>16.2</v>
      </c>
      <c r="L27" s="2" t="s">
        <v>200</v>
      </c>
      <c r="M27" s="2" t="s">
        <v>187</v>
      </c>
      <c r="N27" s="83" t="s">
        <v>241</v>
      </c>
      <c r="O27" s="83">
        <v>0.53078611055555558</v>
      </c>
      <c r="P27" s="83"/>
      <c r="Q27" s="2" t="s">
        <v>195</v>
      </c>
      <c r="R27" s="2" t="s">
        <v>200</v>
      </c>
    </row>
    <row r="28" spans="1:18" ht="12.75" customHeight="1">
      <c r="A28" s="19" t="s">
        <v>286</v>
      </c>
      <c r="B28" s="2" t="s">
        <v>176</v>
      </c>
      <c r="D28" s="2"/>
      <c r="E28" s="2"/>
      <c r="G28" s="2"/>
      <c r="H28" s="2"/>
      <c r="J28" s="2" t="s">
        <v>105</v>
      </c>
      <c r="K28" s="19">
        <v>16.2</v>
      </c>
      <c r="L28" s="2" t="s">
        <v>200</v>
      </c>
      <c r="M28" s="2" t="s">
        <v>187</v>
      </c>
      <c r="N28" s="83" t="s">
        <v>241</v>
      </c>
      <c r="O28" s="83">
        <v>0.53078611055555558</v>
      </c>
      <c r="P28" s="83"/>
      <c r="Q28" s="2" t="s">
        <v>195</v>
      </c>
      <c r="R28" s="2" t="s">
        <v>200</v>
      </c>
    </row>
    <row r="29" spans="1:18" ht="12.75" customHeight="1">
      <c r="A29" s="19" t="s">
        <v>287</v>
      </c>
      <c r="B29" s="2" t="s">
        <v>176</v>
      </c>
      <c r="D29" s="2"/>
      <c r="E29" s="2"/>
      <c r="G29" s="2"/>
      <c r="H29" s="2"/>
      <c r="J29" s="2" t="s">
        <v>105</v>
      </c>
      <c r="K29" s="19">
        <v>16.2</v>
      </c>
      <c r="L29" s="2" t="s">
        <v>200</v>
      </c>
      <c r="M29" s="2" t="s">
        <v>187</v>
      </c>
      <c r="N29" s="83" t="s">
        <v>241</v>
      </c>
      <c r="O29" s="83">
        <v>0.53078611055555558</v>
      </c>
      <c r="P29" s="83"/>
      <c r="Q29" s="2" t="s">
        <v>195</v>
      </c>
      <c r="R29" s="2" t="s">
        <v>200</v>
      </c>
    </row>
    <row r="30" spans="1:18" ht="12.75" customHeight="1">
      <c r="A30" s="19" t="s">
        <v>288</v>
      </c>
      <c r="B30" s="2" t="s">
        <v>176</v>
      </c>
      <c r="D30" s="2"/>
      <c r="E30" s="2"/>
      <c r="G30" s="2"/>
      <c r="H30" s="2"/>
      <c r="J30" s="2" t="s">
        <v>105</v>
      </c>
      <c r="K30" s="19">
        <v>16.2</v>
      </c>
      <c r="L30" s="2" t="s">
        <v>200</v>
      </c>
      <c r="M30" s="2" t="s">
        <v>187</v>
      </c>
      <c r="N30" s="83" t="s">
        <v>241</v>
      </c>
      <c r="O30" s="83">
        <v>0.53078611055555558</v>
      </c>
      <c r="P30" s="83"/>
      <c r="Q30" s="2" t="s">
        <v>195</v>
      </c>
      <c r="R30" s="2" t="s">
        <v>200</v>
      </c>
    </row>
    <row r="31" spans="1:18" ht="12.75" customHeight="1">
      <c r="A31" s="19" t="s">
        <v>289</v>
      </c>
      <c r="B31" s="2" t="s">
        <v>176</v>
      </c>
      <c r="D31" s="2"/>
      <c r="E31" s="2"/>
      <c r="G31" s="2"/>
      <c r="H31" s="2"/>
      <c r="J31" s="2" t="s">
        <v>105</v>
      </c>
      <c r="K31" s="19">
        <v>16.2</v>
      </c>
      <c r="L31" s="2" t="s">
        <v>200</v>
      </c>
      <c r="M31" s="2" t="s">
        <v>187</v>
      </c>
      <c r="N31" s="83" t="s">
        <v>241</v>
      </c>
      <c r="O31" s="83">
        <v>0.53078611055555558</v>
      </c>
      <c r="P31" s="83"/>
      <c r="Q31" s="2" t="s">
        <v>195</v>
      </c>
      <c r="R31" s="2" t="s">
        <v>200</v>
      </c>
    </row>
    <row r="32" spans="1:18" ht="12.75" customHeight="1">
      <c r="A32" s="19" t="s">
        <v>290</v>
      </c>
      <c r="B32" s="2" t="s">
        <v>176</v>
      </c>
      <c r="D32" s="2"/>
      <c r="E32" s="2"/>
      <c r="G32" s="2"/>
      <c r="H32" s="2"/>
      <c r="J32" s="2" t="s">
        <v>105</v>
      </c>
      <c r="K32" s="19">
        <v>16.2</v>
      </c>
      <c r="L32" s="2" t="s">
        <v>200</v>
      </c>
      <c r="M32" s="2" t="s">
        <v>187</v>
      </c>
      <c r="N32" s="83" t="s">
        <v>241</v>
      </c>
      <c r="O32" s="83">
        <v>0.53078611055555558</v>
      </c>
      <c r="P32" s="83"/>
      <c r="Q32" s="2" t="s">
        <v>195</v>
      </c>
      <c r="R32" s="2" t="s">
        <v>200</v>
      </c>
    </row>
    <row r="33" spans="1:18" ht="12.75" customHeight="1">
      <c r="A33" s="19" t="s">
        <v>291</v>
      </c>
      <c r="B33" s="2" t="s">
        <v>176</v>
      </c>
      <c r="D33" s="2"/>
      <c r="E33" s="2"/>
      <c r="G33" s="2"/>
      <c r="H33" s="2"/>
      <c r="J33" s="2" t="s">
        <v>105</v>
      </c>
      <c r="K33" s="19">
        <v>16.2</v>
      </c>
      <c r="L33" s="2" t="s">
        <v>200</v>
      </c>
      <c r="M33" s="2" t="s">
        <v>187</v>
      </c>
      <c r="N33" s="83" t="s">
        <v>241</v>
      </c>
      <c r="O33" s="83">
        <v>0.53078611055555558</v>
      </c>
      <c r="P33" s="83"/>
      <c r="Q33" s="2" t="s">
        <v>195</v>
      </c>
      <c r="R33" s="2" t="s">
        <v>200</v>
      </c>
    </row>
    <row r="34" spans="1:18" ht="12.75" customHeight="1">
      <c r="A34" s="19" t="s">
        <v>292</v>
      </c>
      <c r="B34" s="2" t="s">
        <v>176</v>
      </c>
      <c r="D34" s="2"/>
      <c r="E34" s="2"/>
      <c r="G34" s="2"/>
      <c r="H34" s="2"/>
      <c r="J34" s="2" t="s">
        <v>105</v>
      </c>
      <c r="K34" s="19">
        <v>16.2</v>
      </c>
      <c r="L34" s="2" t="s">
        <v>200</v>
      </c>
      <c r="M34" s="2" t="s">
        <v>187</v>
      </c>
      <c r="N34" s="83" t="s">
        <v>241</v>
      </c>
      <c r="O34" s="83">
        <v>0.53078611055555558</v>
      </c>
      <c r="P34" s="83"/>
      <c r="Q34" s="2" t="s">
        <v>195</v>
      </c>
      <c r="R34" s="2" t="s">
        <v>200</v>
      </c>
    </row>
    <row r="35" spans="1:18" ht="12.75" customHeight="1">
      <c r="A35" s="19" t="s">
        <v>293</v>
      </c>
      <c r="B35" s="2" t="s">
        <v>176</v>
      </c>
      <c r="D35" s="2"/>
      <c r="E35" s="2"/>
      <c r="G35" s="2"/>
      <c r="H35" s="2"/>
      <c r="J35" s="2" t="s">
        <v>105</v>
      </c>
      <c r="K35" s="19">
        <v>16.2</v>
      </c>
      <c r="L35" s="2" t="s">
        <v>200</v>
      </c>
      <c r="M35" s="2" t="s">
        <v>187</v>
      </c>
      <c r="N35" s="83" t="s">
        <v>241</v>
      </c>
      <c r="O35" s="83">
        <v>0.53078611055555558</v>
      </c>
      <c r="P35" s="83"/>
      <c r="Q35" s="2" t="s">
        <v>195</v>
      </c>
      <c r="R35" s="2" t="s">
        <v>200</v>
      </c>
    </row>
    <row r="36" spans="1:18" ht="12.75" customHeight="1">
      <c r="A36" s="19" t="s">
        <v>294</v>
      </c>
      <c r="B36" s="2" t="s">
        <v>176</v>
      </c>
      <c r="D36" s="2"/>
      <c r="E36" s="2"/>
      <c r="G36" s="2"/>
      <c r="H36" s="2"/>
      <c r="J36" s="2" t="s">
        <v>105</v>
      </c>
      <c r="K36" s="19">
        <v>16.2</v>
      </c>
      <c r="L36" s="2" t="s">
        <v>200</v>
      </c>
      <c r="M36" s="2" t="s">
        <v>187</v>
      </c>
      <c r="N36" s="83" t="s">
        <v>241</v>
      </c>
      <c r="O36" s="83">
        <v>0.53078611055555558</v>
      </c>
      <c r="P36" s="83"/>
      <c r="Q36" s="2" t="s">
        <v>195</v>
      </c>
      <c r="R36" s="2" t="s">
        <v>200</v>
      </c>
    </row>
    <row r="37" spans="1:18" ht="12.75" customHeight="1">
      <c r="A37" s="19" t="s">
        <v>295</v>
      </c>
      <c r="B37" s="2" t="s">
        <v>176</v>
      </c>
      <c r="D37" s="2"/>
      <c r="E37" s="2"/>
      <c r="G37" s="2"/>
      <c r="H37" s="2"/>
      <c r="J37" s="2" t="s">
        <v>105</v>
      </c>
      <c r="K37" s="19">
        <v>16.2</v>
      </c>
      <c r="L37" s="2" t="s">
        <v>200</v>
      </c>
      <c r="M37" s="2" t="s">
        <v>187</v>
      </c>
      <c r="N37" s="83" t="s">
        <v>241</v>
      </c>
      <c r="O37" s="83">
        <v>0.53078611055555558</v>
      </c>
      <c r="P37" s="83"/>
      <c r="Q37" s="2" t="s">
        <v>195</v>
      </c>
      <c r="R37" s="2" t="s">
        <v>200</v>
      </c>
    </row>
    <row r="38" spans="1:18" ht="12.75" customHeight="1">
      <c r="A38" s="19" t="s">
        <v>296</v>
      </c>
      <c r="B38" s="2" t="s">
        <v>176</v>
      </c>
      <c r="D38" s="2"/>
      <c r="E38" s="2"/>
      <c r="G38" s="2"/>
      <c r="H38" s="2"/>
      <c r="J38" s="2" t="s">
        <v>105</v>
      </c>
      <c r="K38" s="19">
        <v>16.2</v>
      </c>
      <c r="L38" s="2" t="s">
        <v>200</v>
      </c>
      <c r="M38" s="2" t="s">
        <v>187</v>
      </c>
      <c r="N38" s="83" t="s">
        <v>241</v>
      </c>
      <c r="O38" s="83">
        <v>0.53078611055555558</v>
      </c>
      <c r="P38" s="83"/>
      <c r="Q38" s="2" t="s">
        <v>195</v>
      </c>
      <c r="R38" s="2" t="s">
        <v>200</v>
      </c>
    </row>
    <row r="39" spans="1:18" ht="12.75" customHeight="1">
      <c r="A39" s="19" t="s">
        <v>297</v>
      </c>
      <c r="B39" s="2" t="s">
        <v>176</v>
      </c>
      <c r="D39" s="2"/>
      <c r="E39" s="2"/>
      <c r="G39" s="2"/>
      <c r="H39" s="2"/>
      <c r="J39" s="2" t="s">
        <v>105</v>
      </c>
      <c r="K39" s="19">
        <v>16.2</v>
      </c>
      <c r="L39" s="2" t="s">
        <v>200</v>
      </c>
      <c r="M39" s="2" t="s">
        <v>187</v>
      </c>
      <c r="N39" s="83" t="s">
        <v>241</v>
      </c>
      <c r="O39" s="83">
        <v>0.53078611055555558</v>
      </c>
      <c r="P39" s="83"/>
      <c r="Q39" s="2" t="s">
        <v>195</v>
      </c>
      <c r="R39" s="2" t="s">
        <v>200</v>
      </c>
    </row>
    <row r="40" spans="1:18" ht="12.75" customHeight="1">
      <c r="A40" s="19" t="s">
        <v>298</v>
      </c>
      <c r="B40" s="2" t="s">
        <v>176</v>
      </c>
      <c r="D40" s="2"/>
      <c r="E40" s="2"/>
      <c r="G40" s="2"/>
      <c r="H40" s="2"/>
      <c r="J40" s="2" t="s">
        <v>105</v>
      </c>
      <c r="K40" s="19">
        <v>16.2</v>
      </c>
      <c r="L40" s="2" t="s">
        <v>200</v>
      </c>
      <c r="M40" s="2" t="s">
        <v>187</v>
      </c>
      <c r="N40" s="83" t="s">
        <v>242</v>
      </c>
      <c r="O40" s="83">
        <v>0.62537037037037047</v>
      </c>
      <c r="P40" s="83"/>
      <c r="Q40" s="2" t="s">
        <v>195</v>
      </c>
      <c r="R40" s="2" t="s">
        <v>200</v>
      </c>
    </row>
    <row r="41" spans="1:18" ht="12.75" customHeight="1">
      <c r="A41" s="19" t="s">
        <v>299</v>
      </c>
      <c r="B41" s="2" t="s">
        <v>176</v>
      </c>
      <c r="D41" s="2"/>
      <c r="E41" s="2"/>
      <c r="G41" s="2"/>
      <c r="H41" s="2"/>
      <c r="J41" s="2" t="s">
        <v>105</v>
      </c>
      <c r="K41" s="19">
        <v>16.2</v>
      </c>
      <c r="L41" s="2" t="s">
        <v>200</v>
      </c>
      <c r="M41" s="2" t="s">
        <v>187</v>
      </c>
      <c r="N41" s="83" t="s">
        <v>242</v>
      </c>
      <c r="O41" s="83">
        <v>0.62537037037037047</v>
      </c>
      <c r="P41" s="83"/>
      <c r="Q41" s="2" t="s">
        <v>195</v>
      </c>
      <c r="R41" s="2" t="s">
        <v>200</v>
      </c>
    </row>
    <row r="42" spans="1:18" ht="12.75" customHeight="1">
      <c r="A42" s="19" t="s">
        <v>300</v>
      </c>
      <c r="B42" s="2" t="s">
        <v>176</v>
      </c>
      <c r="D42" s="2"/>
      <c r="E42" s="2"/>
      <c r="G42" s="2"/>
      <c r="H42" s="2"/>
      <c r="J42" s="2" t="s">
        <v>105</v>
      </c>
      <c r="K42" s="19">
        <v>16.2</v>
      </c>
      <c r="L42" s="2" t="s">
        <v>200</v>
      </c>
      <c r="M42" s="2" t="s">
        <v>187</v>
      </c>
      <c r="N42" s="83" t="s">
        <v>242</v>
      </c>
      <c r="O42" s="83">
        <v>0.62537037037037047</v>
      </c>
      <c r="P42" s="83"/>
      <c r="Q42" s="2" t="s">
        <v>195</v>
      </c>
      <c r="R42" s="2" t="s">
        <v>200</v>
      </c>
    </row>
    <row r="43" spans="1:18" ht="12.75" customHeight="1">
      <c r="A43" s="19" t="s">
        <v>153</v>
      </c>
      <c r="B43" s="2" t="s">
        <v>176</v>
      </c>
      <c r="D43" s="2"/>
      <c r="E43" s="2"/>
      <c r="G43" s="2"/>
      <c r="H43" s="2"/>
      <c r="J43" s="2" t="s">
        <v>105</v>
      </c>
      <c r="K43" s="19">
        <v>16.2</v>
      </c>
      <c r="L43" s="2" t="s">
        <v>200</v>
      </c>
      <c r="M43" s="2" t="s">
        <v>187</v>
      </c>
      <c r="N43" s="83"/>
      <c r="O43" s="83"/>
      <c r="P43" s="83"/>
      <c r="Q43" s="2"/>
      <c r="R43" s="2"/>
    </row>
    <row r="44" spans="1:18" ht="12.75" customHeight="1">
      <c r="A44" s="19" t="s">
        <v>301</v>
      </c>
      <c r="B44" s="2" t="s">
        <v>176</v>
      </c>
      <c r="D44" s="2"/>
      <c r="E44" s="2"/>
      <c r="G44" s="2"/>
      <c r="H44" s="2"/>
      <c r="J44" s="2" t="s">
        <v>105</v>
      </c>
      <c r="K44" s="19">
        <v>8.8000000000000007</v>
      </c>
      <c r="L44" s="2" t="s">
        <v>200</v>
      </c>
      <c r="M44" s="2" t="s">
        <v>187</v>
      </c>
      <c r="N44" s="83" t="s">
        <v>241</v>
      </c>
      <c r="O44" s="83">
        <v>0.97712897624999995</v>
      </c>
      <c r="P44" s="83"/>
      <c r="Q44" s="2" t="s">
        <v>195</v>
      </c>
      <c r="R44" s="2" t="s">
        <v>200</v>
      </c>
    </row>
    <row r="45" spans="1:18" ht="12.75" customHeight="1">
      <c r="A45" s="19" t="s">
        <v>302</v>
      </c>
      <c r="B45" s="2" t="s">
        <v>176</v>
      </c>
      <c r="D45" s="2"/>
      <c r="E45" s="2"/>
      <c r="G45" s="2"/>
      <c r="H45" s="2"/>
      <c r="J45" s="2" t="s">
        <v>105</v>
      </c>
      <c r="K45" s="19">
        <v>8.8000000000000007</v>
      </c>
      <c r="L45" s="2" t="s">
        <v>200</v>
      </c>
      <c r="M45" s="2" t="s">
        <v>187</v>
      </c>
      <c r="N45" s="83" t="s">
        <v>241</v>
      </c>
      <c r="O45" s="83">
        <v>0.97712897624999995</v>
      </c>
      <c r="P45" s="83"/>
      <c r="Q45" s="2" t="s">
        <v>195</v>
      </c>
      <c r="R45" s="2" t="s">
        <v>200</v>
      </c>
    </row>
    <row r="46" spans="1:18" ht="12.75" customHeight="1">
      <c r="A46" s="19" t="s">
        <v>303</v>
      </c>
      <c r="B46" s="2" t="s">
        <v>176</v>
      </c>
      <c r="D46" s="2"/>
      <c r="E46" s="2"/>
      <c r="G46" s="2"/>
      <c r="H46" s="2"/>
      <c r="J46" s="2" t="s">
        <v>105</v>
      </c>
      <c r="K46" s="19">
        <v>8.8000000000000007</v>
      </c>
      <c r="L46" s="2" t="s">
        <v>200</v>
      </c>
      <c r="M46" s="2" t="s">
        <v>187</v>
      </c>
      <c r="N46" s="83" t="s">
        <v>241</v>
      </c>
      <c r="O46" s="83">
        <v>0.97712897624999995</v>
      </c>
      <c r="P46" s="83"/>
      <c r="Q46" s="2" t="s">
        <v>195</v>
      </c>
      <c r="R46" s="2" t="s">
        <v>200</v>
      </c>
    </row>
    <row r="47" spans="1:18" ht="12.75" customHeight="1">
      <c r="A47" s="19" t="s">
        <v>304</v>
      </c>
      <c r="B47" s="2" t="s">
        <v>176</v>
      </c>
      <c r="D47" s="2"/>
      <c r="E47" s="2"/>
      <c r="G47" s="2"/>
      <c r="H47" s="2"/>
      <c r="J47" s="2" t="s">
        <v>105</v>
      </c>
      <c r="K47" s="19">
        <v>8.8000000000000007</v>
      </c>
      <c r="L47" s="2" t="s">
        <v>200</v>
      </c>
      <c r="M47" s="2" t="s">
        <v>187</v>
      </c>
      <c r="N47" s="83" t="s">
        <v>241</v>
      </c>
      <c r="O47" s="83">
        <v>0.97712897624999995</v>
      </c>
      <c r="P47" s="83"/>
      <c r="Q47" s="2" t="s">
        <v>195</v>
      </c>
      <c r="R47" s="2" t="s">
        <v>200</v>
      </c>
    </row>
    <row r="48" spans="1:18" ht="12.75" customHeight="1">
      <c r="A48" s="19" t="s">
        <v>305</v>
      </c>
      <c r="B48" s="2" t="s">
        <v>176</v>
      </c>
      <c r="D48" s="2"/>
      <c r="E48" s="2"/>
      <c r="G48" s="2"/>
      <c r="H48" s="2"/>
      <c r="J48" s="2" t="s">
        <v>105</v>
      </c>
      <c r="K48" s="19">
        <v>8.8000000000000007</v>
      </c>
      <c r="L48" s="2" t="s">
        <v>200</v>
      </c>
      <c r="M48" s="2" t="s">
        <v>187</v>
      </c>
      <c r="N48" s="83" t="s">
        <v>241</v>
      </c>
      <c r="O48" s="83">
        <v>0.97712897624999995</v>
      </c>
      <c r="P48" s="83"/>
      <c r="Q48" s="2" t="s">
        <v>195</v>
      </c>
      <c r="R48" s="2" t="s">
        <v>200</v>
      </c>
    </row>
    <row r="49" spans="1:18" ht="12.75" customHeight="1">
      <c r="A49" s="19" t="s">
        <v>306</v>
      </c>
      <c r="B49" s="2" t="s">
        <v>176</v>
      </c>
      <c r="D49" s="2"/>
      <c r="E49" s="2"/>
      <c r="G49" s="2"/>
      <c r="H49" s="2"/>
      <c r="J49" s="2" t="s">
        <v>105</v>
      </c>
      <c r="K49" s="19">
        <v>8.8000000000000007</v>
      </c>
      <c r="L49" s="2" t="s">
        <v>200</v>
      </c>
      <c r="M49" s="2" t="s">
        <v>187</v>
      </c>
      <c r="N49" s="83" t="s">
        <v>241</v>
      </c>
      <c r="O49" s="83">
        <v>0.97712897624999995</v>
      </c>
      <c r="P49" s="83"/>
      <c r="Q49" s="2" t="s">
        <v>195</v>
      </c>
      <c r="R49" s="2" t="s">
        <v>200</v>
      </c>
    </row>
    <row r="50" spans="1:18" ht="12.75" customHeight="1">
      <c r="A50" s="19" t="s">
        <v>307</v>
      </c>
      <c r="B50" s="2" t="s">
        <v>176</v>
      </c>
      <c r="D50" s="2"/>
      <c r="E50" s="2"/>
      <c r="G50" s="2"/>
      <c r="H50" s="2"/>
      <c r="J50" s="2" t="s">
        <v>105</v>
      </c>
      <c r="K50" s="19">
        <v>8.8000000000000007</v>
      </c>
      <c r="L50" s="2" t="s">
        <v>200</v>
      </c>
      <c r="M50" s="2" t="s">
        <v>187</v>
      </c>
      <c r="N50" s="83" t="s">
        <v>241</v>
      </c>
      <c r="O50" s="83">
        <v>0.97712897624999995</v>
      </c>
      <c r="P50" s="83"/>
      <c r="Q50" s="2" t="s">
        <v>195</v>
      </c>
      <c r="R50" s="2" t="s">
        <v>200</v>
      </c>
    </row>
    <row r="51" spans="1:18" ht="12.75" customHeight="1">
      <c r="A51" s="19" t="s">
        <v>308</v>
      </c>
      <c r="B51" s="2" t="s">
        <v>176</v>
      </c>
      <c r="D51" s="2"/>
      <c r="E51" s="2"/>
      <c r="G51" s="2"/>
      <c r="H51" s="2"/>
      <c r="J51" s="2" t="s">
        <v>105</v>
      </c>
      <c r="K51" s="19">
        <v>8.8000000000000007</v>
      </c>
      <c r="L51" s="2" t="s">
        <v>200</v>
      </c>
      <c r="M51" s="2" t="s">
        <v>187</v>
      </c>
      <c r="N51" s="83" t="s">
        <v>241</v>
      </c>
      <c r="O51" s="83">
        <v>0.97712897624999995</v>
      </c>
      <c r="P51" s="83"/>
      <c r="Q51" s="2" t="s">
        <v>195</v>
      </c>
      <c r="R51" s="2" t="s">
        <v>200</v>
      </c>
    </row>
    <row r="52" spans="1:18" ht="12.75" customHeight="1">
      <c r="A52" s="19" t="s">
        <v>309</v>
      </c>
      <c r="B52" s="2" t="s">
        <v>176</v>
      </c>
      <c r="D52" s="2"/>
      <c r="E52" s="2"/>
      <c r="G52" s="2"/>
      <c r="H52" s="2"/>
      <c r="J52" s="2" t="s">
        <v>105</v>
      </c>
      <c r="K52" s="19">
        <v>8.8000000000000007</v>
      </c>
      <c r="L52" s="2" t="s">
        <v>200</v>
      </c>
      <c r="M52" s="2" t="s">
        <v>187</v>
      </c>
      <c r="N52" s="83" t="s">
        <v>241</v>
      </c>
      <c r="O52" s="83">
        <v>0.97712897624999995</v>
      </c>
      <c r="P52" s="83"/>
      <c r="Q52" s="2" t="s">
        <v>195</v>
      </c>
      <c r="R52" s="2" t="s">
        <v>200</v>
      </c>
    </row>
    <row r="53" spans="1:18" ht="12.75" customHeight="1">
      <c r="A53" s="19" t="s">
        <v>310</v>
      </c>
      <c r="B53" s="2" t="s">
        <v>176</v>
      </c>
      <c r="D53" s="2"/>
      <c r="E53" s="2"/>
      <c r="G53" s="2"/>
      <c r="H53" s="2"/>
      <c r="J53" s="2" t="s">
        <v>105</v>
      </c>
      <c r="K53" s="19">
        <v>8.8000000000000007</v>
      </c>
      <c r="L53" s="2" t="s">
        <v>200</v>
      </c>
      <c r="M53" s="2" t="s">
        <v>187</v>
      </c>
      <c r="N53" s="83" t="s">
        <v>241</v>
      </c>
      <c r="O53" s="83">
        <v>0.97712897624999995</v>
      </c>
      <c r="P53" s="83"/>
      <c r="Q53" s="2" t="s">
        <v>195</v>
      </c>
      <c r="R53" s="2" t="s">
        <v>200</v>
      </c>
    </row>
    <row r="54" spans="1:18" ht="12.75" customHeight="1">
      <c r="A54" s="19" t="s">
        <v>311</v>
      </c>
      <c r="B54" s="2" t="s">
        <v>176</v>
      </c>
      <c r="D54" s="2"/>
      <c r="E54" s="2"/>
      <c r="G54" s="2"/>
      <c r="H54" s="2"/>
      <c r="J54" s="2" t="s">
        <v>105</v>
      </c>
      <c r="K54" s="19">
        <v>8.8000000000000007</v>
      </c>
      <c r="L54" s="2" t="s">
        <v>200</v>
      </c>
      <c r="M54" s="2" t="s">
        <v>187</v>
      </c>
      <c r="N54" s="83" t="s">
        <v>241</v>
      </c>
      <c r="O54" s="83">
        <v>0.97712897624999995</v>
      </c>
      <c r="P54" s="83"/>
      <c r="Q54" s="2" t="s">
        <v>195</v>
      </c>
      <c r="R54" s="2" t="s">
        <v>200</v>
      </c>
    </row>
    <row r="55" spans="1:18" ht="12.75" customHeight="1">
      <c r="A55" s="19" t="s">
        <v>312</v>
      </c>
      <c r="B55" s="2" t="s">
        <v>176</v>
      </c>
      <c r="D55" s="2"/>
      <c r="E55" s="2"/>
      <c r="G55" s="2"/>
      <c r="H55" s="2"/>
      <c r="J55" s="2" t="s">
        <v>105</v>
      </c>
      <c r="K55" s="19">
        <v>8.8000000000000007</v>
      </c>
      <c r="L55" s="2" t="s">
        <v>200</v>
      </c>
      <c r="M55" s="2" t="s">
        <v>187</v>
      </c>
      <c r="N55" s="83" t="s">
        <v>241</v>
      </c>
      <c r="O55" s="83">
        <v>0.97712897624999995</v>
      </c>
      <c r="P55" s="83"/>
      <c r="Q55" s="2" t="s">
        <v>195</v>
      </c>
      <c r="R55" s="2" t="s">
        <v>200</v>
      </c>
    </row>
    <row r="56" spans="1:18" ht="12.75" customHeight="1">
      <c r="A56" s="19" t="s">
        <v>313</v>
      </c>
      <c r="B56" s="2" t="s">
        <v>176</v>
      </c>
      <c r="D56" s="2"/>
      <c r="E56" s="2"/>
      <c r="G56" s="2"/>
      <c r="H56" s="2"/>
      <c r="J56" s="2" t="s">
        <v>105</v>
      </c>
      <c r="K56" s="19">
        <v>8.8000000000000007</v>
      </c>
      <c r="L56" s="2" t="s">
        <v>200</v>
      </c>
      <c r="M56" s="2" t="s">
        <v>187</v>
      </c>
      <c r="N56" s="83" t="s">
        <v>241</v>
      </c>
      <c r="O56" s="83">
        <v>0.97712897624999995</v>
      </c>
      <c r="P56" s="83"/>
      <c r="Q56" s="2" t="s">
        <v>195</v>
      </c>
      <c r="R56" s="2" t="s">
        <v>200</v>
      </c>
    </row>
    <row r="57" spans="1:18" ht="12.75" customHeight="1">
      <c r="A57" s="19" t="s">
        <v>314</v>
      </c>
      <c r="B57" s="2" t="s">
        <v>176</v>
      </c>
      <c r="D57" s="2"/>
      <c r="E57" s="2"/>
      <c r="G57" s="2"/>
      <c r="H57" s="2"/>
      <c r="J57" s="2" t="s">
        <v>105</v>
      </c>
      <c r="K57" s="19">
        <v>8.8000000000000007</v>
      </c>
      <c r="L57" s="2" t="s">
        <v>200</v>
      </c>
      <c r="M57" s="2" t="s">
        <v>187</v>
      </c>
      <c r="N57" s="83" t="s">
        <v>241</v>
      </c>
      <c r="O57" s="83">
        <v>0.97712897624999995</v>
      </c>
      <c r="P57" s="83"/>
      <c r="Q57" s="2" t="s">
        <v>195</v>
      </c>
      <c r="R57" s="2" t="s">
        <v>200</v>
      </c>
    </row>
    <row r="58" spans="1:18" ht="12.75" customHeight="1">
      <c r="A58" s="19" t="s">
        <v>315</v>
      </c>
      <c r="B58" s="2" t="s">
        <v>176</v>
      </c>
      <c r="D58" s="2"/>
      <c r="E58" s="2"/>
      <c r="G58" s="2"/>
      <c r="H58" s="2"/>
      <c r="J58" s="2" t="s">
        <v>105</v>
      </c>
      <c r="K58" s="19">
        <v>8.8000000000000007</v>
      </c>
      <c r="L58" s="2" t="s">
        <v>200</v>
      </c>
      <c r="M58" s="2" t="s">
        <v>187</v>
      </c>
      <c r="N58" s="83" t="s">
        <v>242</v>
      </c>
      <c r="O58" s="83">
        <v>1.1512499999999999</v>
      </c>
      <c r="P58" s="83"/>
      <c r="Q58" s="2" t="s">
        <v>195</v>
      </c>
      <c r="R58" s="2" t="s">
        <v>200</v>
      </c>
    </row>
    <row r="59" spans="1:18" ht="12.75" customHeight="1">
      <c r="A59" s="19" t="s">
        <v>149</v>
      </c>
      <c r="B59" s="2" t="s">
        <v>176</v>
      </c>
      <c r="D59" s="2"/>
      <c r="E59" s="2"/>
      <c r="G59" s="2"/>
      <c r="H59" s="2"/>
      <c r="J59" s="2" t="s">
        <v>105</v>
      </c>
      <c r="K59" s="19">
        <v>8.8000000000000007</v>
      </c>
      <c r="L59" s="2" t="s">
        <v>200</v>
      </c>
      <c r="M59" s="2" t="s">
        <v>187</v>
      </c>
      <c r="N59" s="83" t="s">
        <v>245</v>
      </c>
      <c r="O59" s="83"/>
      <c r="P59" s="83"/>
      <c r="Q59" s="2"/>
      <c r="R59" s="2"/>
    </row>
    <row r="60" spans="1:18" ht="12.75" customHeight="1">
      <c r="A60" s="19" t="s">
        <v>316</v>
      </c>
      <c r="B60" s="2" t="s">
        <v>176</v>
      </c>
      <c r="D60" s="2"/>
      <c r="E60" s="2"/>
      <c r="G60" s="2"/>
      <c r="H60" s="2"/>
      <c r="J60" s="2" t="s">
        <v>105</v>
      </c>
      <c r="K60" s="19">
        <v>8.8000000000000007</v>
      </c>
      <c r="L60" s="2" t="s">
        <v>200</v>
      </c>
      <c r="M60" s="2" t="s">
        <v>187</v>
      </c>
      <c r="N60" s="83" t="s">
        <v>246</v>
      </c>
      <c r="O60" s="83">
        <v>0.50681818181818172</v>
      </c>
      <c r="P60" s="83"/>
      <c r="Q60" s="2" t="s">
        <v>195</v>
      </c>
      <c r="R60" s="2" t="s">
        <v>200</v>
      </c>
    </row>
    <row r="61" spans="1:18" ht="12.75" customHeight="1">
      <c r="A61" s="19" t="s">
        <v>317</v>
      </c>
      <c r="B61" s="2" t="s">
        <v>176</v>
      </c>
      <c r="D61" s="2"/>
      <c r="E61" s="2"/>
      <c r="G61" s="2"/>
      <c r="H61" s="2"/>
      <c r="J61" s="2" t="s">
        <v>105</v>
      </c>
      <c r="K61" s="19">
        <v>8.8000000000000007</v>
      </c>
      <c r="L61" s="2" t="s">
        <v>200</v>
      </c>
      <c r="M61" s="2" t="s">
        <v>187</v>
      </c>
      <c r="N61" s="83" t="s">
        <v>244</v>
      </c>
      <c r="O61" s="83">
        <v>0.69318181818181812</v>
      </c>
      <c r="P61" s="83"/>
      <c r="Q61" s="2" t="s">
        <v>195</v>
      </c>
      <c r="R61" s="2" t="s">
        <v>200</v>
      </c>
    </row>
    <row r="62" spans="1:18" ht="12.75" customHeight="1">
      <c r="A62" s="19" t="s">
        <v>318</v>
      </c>
      <c r="B62" s="2" t="s">
        <v>176</v>
      </c>
      <c r="D62" s="2"/>
      <c r="E62" s="2"/>
      <c r="G62" s="2"/>
      <c r="H62" s="2"/>
      <c r="J62" s="2" t="s">
        <v>105</v>
      </c>
      <c r="K62" s="19">
        <v>8.8000000000000007</v>
      </c>
      <c r="L62" s="2" t="s">
        <v>200</v>
      </c>
      <c r="M62" s="2" t="s">
        <v>187</v>
      </c>
      <c r="N62" s="83" t="s">
        <v>247</v>
      </c>
      <c r="O62" s="83"/>
      <c r="P62" s="83">
        <v>0.63181818181818172</v>
      </c>
      <c r="Q62" s="2" t="s">
        <v>195</v>
      </c>
      <c r="R62" s="2" t="s">
        <v>200</v>
      </c>
    </row>
    <row r="63" spans="1:18" ht="12.75" customHeight="1">
      <c r="A63" s="19" t="s">
        <v>154</v>
      </c>
      <c r="B63" s="2" t="s">
        <v>176</v>
      </c>
      <c r="D63" s="2"/>
      <c r="E63" s="2"/>
      <c r="G63" s="2"/>
      <c r="H63" s="2"/>
      <c r="J63" s="2" t="s">
        <v>105</v>
      </c>
      <c r="K63" s="19">
        <v>8.8000000000000007</v>
      </c>
      <c r="L63" s="2" t="s">
        <v>200</v>
      </c>
      <c r="M63" s="2" t="s">
        <v>187</v>
      </c>
      <c r="N63" s="83"/>
      <c r="O63" s="83"/>
      <c r="P63" s="83"/>
      <c r="Q63" s="2"/>
      <c r="R63" s="2"/>
    </row>
    <row r="64" spans="1:18" ht="12.75" customHeight="1">
      <c r="A64" s="19" t="s">
        <v>319</v>
      </c>
      <c r="B64" s="2" t="s">
        <v>176</v>
      </c>
      <c r="D64" s="2"/>
      <c r="E64" s="2"/>
      <c r="G64" s="2"/>
      <c r="H64" s="2"/>
      <c r="J64" s="2" t="s">
        <v>105</v>
      </c>
      <c r="K64" s="19">
        <v>5.9</v>
      </c>
      <c r="L64" s="2" t="s">
        <v>200</v>
      </c>
      <c r="M64" s="2" t="s">
        <v>187</v>
      </c>
      <c r="N64" s="83" t="s">
        <v>241</v>
      </c>
      <c r="O64" s="83">
        <v>1.4574127103389831</v>
      </c>
      <c r="P64" s="83"/>
      <c r="Q64" s="2" t="s">
        <v>195</v>
      </c>
      <c r="R64" s="2" t="s">
        <v>200</v>
      </c>
    </row>
    <row r="65" spans="1:18" ht="12.75" customHeight="1">
      <c r="A65" s="19" t="s">
        <v>320</v>
      </c>
      <c r="B65" s="2" t="s">
        <v>176</v>
      </c>
      <c r="D65" s="2"/>
      <c r="E65" s="2"/>
      <c r="G65" s="2"/>
      <c r="H65" s="2"/>
      <c r="J65" s="2" t="s">
        <v>105</v>
      </c>
      <c r="K65" s="19">
        <v>5.9</v>
      </c>
      <c r="L65" s="2" t="s">
        <v>200</v>
      </c>
      <c r="M65" s="2" t="s">
        <v>187</v>
      </c>
      <c r="N65" s="83" t="s">
        <v>241</v>
      </c>
      <c r="O65" s="83">
        <v>1.4574127103389831</v>
      </c>
      <c r="P65" s="83"/>
      <c r="Q65" s="2" t="s">
        <v>195</v>
      </c>
      <c r="R65" s="2" t="s">
        <v>200</v>
      </c>
    </row>
    <row r="66" spans="1:18" ht="12.75" customHeight="1">
      <c r="A66" s="19" t="s">
        <v>321</v>
      </c>
      <c r="B66" s="2" t="s">
        <v>176</v>
      </c>
      <c r="D66" s="2"/>
      <c r="E66" s="2"/>
      <c r="G66" s="2"/>
      <c r="H66" s="2"/>
      <c r="J66" s="2" t="s">
        <v>105</v>
      </c>
      <c r="K66" s="19">
        <v>5.9</v>
      </c>
      <c r="L66" s="2" t="s">
        <v>200</v>
      </c>
      <c r="M66" s="2" t="s">
        <v>187</v>
      </c>
      <c r="N66" s="83" t="s">
        <v>241</v>
      </c>
      <c r="O66" s="83">
        <v>1.4574127103389831</v>
      </c>
      <c r="P66" s="83"/>
      <c r="Q66" s="2" t="s">
        <v>195</v>
      </c>
      <c r="R66" s="2" t="s">
        <v>200</v>
      </c>
    </row>
    <row r="67" spans="1:18" ht="12.75" customHeight="1">
      <c r="A67" s="19" t="s">
        <v>322</v>
      </c>
      <c r="B67" s="2" t="s">
        <v>176</v>
      </c>
      <c r="D67" s="2"/>
      <c r="E67" s="2"/>
      <c r="G67" s="2"/>
      <c r="H67" s="2"/>
      <c r="J67" s="2" t="s">
        <v>105</v>
      </c>
      <c r="K67" s="19">
        <v>5.9</v>
      </c>
      <c r="L67" s="2" t="s">
        <v>200</v>
      </c>
      <c r="M67" s="2" t="s">
        <v>187</v>
      </c>
      <c r="N67" s="83" t="s">
        <v>241</v>
      </c>
      <c r="O67" s="83">
        <v>1.4574127103389831</v>
      </c>
      <c r="P67" s="83"/>
      <c r="Q67" s="2" t="s">
        <v>195</v>
      </c>
      <c r="R67" s="2" t="s">
        <v>200</v>
      </c>
    </row>
    <row r="68" spans="1:18" ht="12.75" customHeight="1">
      <c r="A68" s="19" t="s">
        <v>323</v>
      </c>
      <c r="B68" s="2" t="s">
        <v>176</v>
      </c>
      <c r="D68" s="2"/>
      <c r="E68" s="2"/>
      <c r="G68" s="2"/>
      <c r="H68" s="2"/>
      <c r="J68" s="2" t="s">
        <v>105</v>
      </c>
      <c r="K68" s="19">
        <v>5.9</v>
      </c>
      <c r="L68" s="2" t="s">
        <v>200</v>
      </c>
      <c r="M68" s="2" t="s">
        <v>187</v>
      </c>
      <c r="N68" s="83" t="s">
        <v>241</v>
      </c>
      <c r="O68" s="83">
        <v>1.4574127103389831</v>
      </c>
      <c r="P68" s="83"/>
      <c r="Q68" s="2" t="s">
        <v>195</v>
      </c>
      <c r="R68" s="2" t="s">
        <v>200</v>
      </c>
    </row>
    <row r="69" spans="1:18" ht="12.75" customHeight="1">
      <c r="A69" s="19" t="s">
        <v>324</v>
      </c>
      <c r="B69" s="2" t="s">
        <v>176</v>
      </c>
      <c r="D69" s="2"/>
      <c r="E69" s="2"/>
      <c r="G69" s="2"/>
      <c r="H69" s="2"/>
      <c r="J69" s="2" t="s">
        <v>105</v>
      </c>
      <c r="K69" s="19">
        <v>5.9</v>
      </c>
      <c r="L69" s="2" t="s">
        <v>200</v>
      </c>
      <c r="M69" s="2" t="s">
        <v>187</v>
      </c>
      <c r="N69" s="83" t="s">
        <v>241</v>
      </c>
      <c r="O69" s="83">
        <v>1.4574127103389831</v>
      </c>
      <c r="P69" s="83"/>
      <c r="Q69" s="2" t="s">
        <v>195</v>
      </c>
      <c r="R69" s="2" t="s">
        <v>200</v>
      </c>
    </row>
    <row r="70" spans="1:18" ht="12.75" customHeight="1">
      <c r="A70" s="19" t="s">
        <v>325</v>
      </c>
      <c r="B70" s="2" t="s">
        <v>176</v>
      </c>
      <c r="D70" s="2"/>
      <c r="E70" s="2"/>
      <c r="G70" s="2"/>
      <c r="H70" s="2"/>
      <c r="J70" s="2" t="s">
        <v>105</v>
      </c>
      <c r="K70" s="19">
        <v>5.9</v>
      </c>
      <c r="L70" s="2" t="s">
        <v>200</v>
      </c>
      <c r="M70" s="2" t="s">
        <v>187</v>
      </c>
      <c r="N70" s="83" t="s">
        <v>241</v>
      </c>
      <c r="O70" s="83">
        <v>1.4574127103389831</v>
      </c>
      <c r="P70" s="83"/>
      <c r="Q70" s="2" t="s">
        <v>195</v>
      </c>
      <c r="R70" s="2" t="s">
        <v>200</v>
      </c>
    </row>
    <row r="71" spans="1:18" ht="12.75" customHeight="1">
      <c r="A71" s="19" t="s">
        <v>326</v>
      </c>
      <c r="B71" s="2" t="s">
        <v>176</v>
      </c>
      <c r="D71" s="2"/>
      <c r="E71" s="2"/>
      <c r="G71" s="2"/>
      <c r="H71" s="2"/>
      <c r="J71" s="2" t="s">
        <v>105</v>
      </c>
      <c r="K71" s="19">
        <v>5.9</v>
      </c>
      <c r="L71" s="2" t="s">
        <v>200</v>
      </c>
      <c r="M71" s="2" t="s">
        <v>187</v>
      </c>
      <c r="N71" s="83" t="s">
        <v>241</v>
      </c>
      <c r="O71" s="83">
        <v>1.4574127103389831</v>
      </c>
      <c r="P71" s="83"/>
      <c r="Q71" s="2" t="s">
        <v>195</v>
      </c>
      <c r="R71" s="2" t="s">
        <v>200</v>
      </c>
    </row>
    <row r="72" spans="1:18" ht="12.75" customHeight="1">
      <c r="A72" s="19" t="s">
        <v>327</v>
      </c>
      <c r="B72" s="2" t="s">
        <v>176</v>
      </c>
      <c r="D72" s="2"/>
      <c r="E72" s="2"/>
      <c r="G72" s="2"/>
      <c r="H72" s="2"/>
      <c r="J72" s="2" t="s">
        <v>105</v>
      </c>
      <c r="K72" s="19">
        <v>5.9</v>
      </c>
      <c r="L72" s="2" t="s">
        <v>200</v>
      </c>
      <c r="M72" s="2" t="s">
        <v>187</v>
      </c>
      <c r="N72" s="83" t="s">
        <v>241</v>
      </c>
      <c r="O72" s="83">
        <v>1.4574127103389831</v>
      </c>
      <c r="P72" s="83"/>
      <c r="Q72" s="2" t="s">
        <v>195</v>
      </c>
      <c r="R72" s="2" t="s">
        <v>200</v>
      </c>
    </row>
    <row r="73" spans="1:18" ht="12.75" customHeight="1">
      <c r="A73" s="19" t="s">
        <v>328</v>
      </c>
      <c r="B73" s="2" t="s">
        <v>176</v>
      </c>
      <c r="D73" s="2"/>
      <c r="E73" s="2"/>
      <c r="G73" s="2"/>
      <c r="H73" s="2"/>
      <c r="J73" s="2" t="s">
        <v>105</v>
      </c>
      <c r="K73" s="19">
        <v>5.9</v>
      </c>
      <c r="L73" s="2" t="s">
        <v>200</v>
      </c>
      <c r="M73" s="2" t="s">
        <v>187</v>
      </c>
      <c r="N73" s="83" t="s">
        <v>241</v>
      </c>
      <c r="O73" s="83">
        <v>1.4574127103389831</v>
      </c>
      <c r="P73" s="83"/>
      <c r="Q73" s="2" t="s">
        <v>195</v>
      </c>
      <c r="R73" s="2" t="s">
        <v>200</v>
      </c>
    </row>
    <row r="74" spans="1:18" ht="12.75" customHeight="1">
      <c r="A74" s="19" t="s">
        <v>329</v>
      </c>
      <c r="B74" s="2" t="s">
        <v>176</v>
      </c>
      <c r="D74" s="2"/>
      <c r="E74" s="2"/>
      <c r="G74" s="2"/>
      <c r="H74" s="2"/>
      <c r="J74" s="2" t="s">
        <v>105</v>
      </c>
      <c r="K74" s="19">
        <v>5.9</v>
      </c>
      <c r="L74" s="2" t="s">
        <v>200</v>
      </c>
      <c r="M74" s="2" t="s">
        <v>187</v>
      </c>
      <c r="N74" s="83" t="s">
        <v>241</v>
      </c>
      <c r="O74" s="83">
        <v>1.4574127103389831</v>
      </c>
      <c r="P74" s="83"/>
      <c r="Q74" s="2" t="s">
        <v>195</v>
      </c>
      <c r="R74" s="2" t="s">
        <v>200</v>
      </c>
    </row>
    <row r="75" spans="1:18" ht="12.75" customHeight="1">
      <c r="A75" s="19" t="s">
        <v>330</v>
      </c>
      <c r="B75" s="2" t="s">
        <v>176</v>
      </c>
      <c r="D75" s="2"/>
      <c r="E75" s="2"/>
      <c r="G75" s="2"/>
      <c r="H75" s="2"/>
      <c r="J75" s="2" t="s">
        <v>105</v>
      </c>
      <c r="K75" s="19">
        <v>5.9</v>
      </c>
      <c r="L75" s="2" t="s">
        <v>200</v>
      </c>
      <c r="M75" s="2" t="s">
        <v>187</v>
      </c>
      <c r="N75" s="83" t="s">
        <v>241</v>
      </c>
      <c r="O75" s="83">
        <v>1.4574127103389831</v>
      </c>
      <c r="P75" s="83"/>
      <c r="Q75" s="2" t="s">
        <v>195</v>
      </c>
      <c r="R75" s="2" t="s">
        <v>200</v>
      </c>
    </row>
    <row r="76" spans="1:18" ht="12.75" customHeight="1">
      <c r="A76" s="19" t="s">
        <v>331</v>
      </c>
      <c r="B76" s="2" t="s">
        <v>176</v>
      </c>
      <c r="D76" s="2"/>
      <c r="E76" s="2"/>
      <c r="G76" s="2"/>
      <c r="H76" s="2"/>
      <c r="J76" s="2" t="s">
        <v>105</v>
      </c>
      <c r="K76" s="19">
        <v>5.9</v>
      </c>
      <c r="L76" s="2" t="s">
        <v>200</v>
      </c>
      <c r="M76" s="2" t="s">
        <v>187</v>
      </c>
      <c r="N76" s="83" t="s">
        <v>241</v>
      </c>
      <c r="O76" s="83">
        <v>1.4574127103389831</v>
      </c>
      <c r="P76" s="83"/>
      <c r="Q76" s="2" t="s">
        <v>195</v>
      </c>
      <c r="R76" s="2" t="s">
        <v>200</v>
      </c>
    </row>
    <row r="77" spans="1:18" ht="12.75" customHeight="1">
      <c r="A77" s="19" t="s">
        <v>332</v>
      </c>
      <c r="B77" s="2" t="s">
        <v>176</v>
      </c>
      <c r="D77" s="2"/>
      <c r="E77" s="2"/>
      <c r="G77" s="2"/>
      <c r="H77" s="2"/>
      <c r="J77" s="2" t="s">
        <v>105</v>
      </c>
      <c r="K77" s="19">
        <v>5.9</v>
      </c>
      <c r="L77" s="2" t="s">
        <v>200</v>
      </c>
      <c r="M77" s="2" t="s">
        <v>187</v>
      </c>
      <c r="N77" s="83" t="s">
        <v>241</v>
      </c>
      <c r="O77" s="83">
        <v>1.4574127103389831</v>
      </c>
      <c r="P77" s="83"/>
      <c r="Q77" s="2" t="s">
        <v>195</v>
      </c>
      <c r="R77" s="2" t="s">
        <v>200</v>
      </c>
    </row>
    <row r="78" spans="1:18" ht="12.75" customHeight="1">
      <c r="A78" s="19" t="s">
        <v>333</v>
      </c>
      <c r="B78" s="2" t="s">
        <v>176</v>
      </c>
      <c r="D78" s="2"/>
      <c r="E78" s="2"/>
      <c r="G78" s="2"/>
      <c r="H78" s="2"/>
      <c r="J78" s="2" t="s">
        <v>105</v>
      </c>
      <c r="K78" s="19">
        <v>5.9</v>
      </c>
      <c r="L78" s="2" t="s">
        <v>200</v>
      </c>
      <c r="M78" s="2" t="s">
        <v>187</v>
      </c>
      <c r="N78" s="83" t="s">
        <v>242</v>
      </c>
      <c r="O78" s="83">
        <v>1.7171186440677966</v>
      </c>
      <c r="P78" s="83"/>
      <c r="Q78" s="2" t="s">
        <v>195</v>
      </c>
      <c r="R78" s="2" t="s">
        <v>200</v>
      </c>
    </row>
    <row r="79" spans="1:18" ht="12.75" customHeight="1">
      <c r="A79" s="19" t="s">
        <v>150</v>
      </c>
      <c r="B79" s="2" t="s">
        <v>176</v>
      </c>
      <c r="D79" s="2"/>
      <c r="E79" s="2"/>
      <c r="G79" s="2"/>
      <c r="H79" s="2"/>
      <c r="J79" s="2" t="s">
        <v>105</v>
      </c>
      <c r="K79" s="19">
        <v>5.9</v>
      </c>
      <c r="L79" s="2" t="s">
        <v>200</v>
      </c>
      <c r="M79" s="2" t="s">
        <v>187</v>
      </c>
      <c r="N79" s="83" t="s">
        <v>245</v>
      </c>
      <c r="O79" s="83"/>
      <c r="P79" s="83"/>
      <c r="Q79" s="2"/>
      <c r="R79" s="2"/>
    </row>
    <row r="80" spans="1:18" ht="12.75" customHeight="1">
      <c r="A80" s="19" t="s">
        <v>334</v>
      </c>
      <c r="B80" s="2" t="s">
        <v>176</v>
      </c>
      <c r="D80" s="2"/>
      <c r="E80" s="2"/>
      <c r="G80" s="2"/>
      <c r="H80" s="2"/>
      <c r="J80" s="2" t="s">
        <v>105</v>
      </c>
      <c r="K80" s="19">
        <v>5.9</v>
      </c>
      <c r="L80" s="2" t="s">
        <v>200</v>
      </c>
      <c r="M80" s="2" t="s">
        <v>187</v>
      </c>
      <c r="N80" s="83" t="s">
        <v>246</v>
      </c>
      <c r="O80" s="83">
        <v>0.75593220338983047</v>
      </c>
      <c r="P80" s="83"/>
      <c r="Q80" s="2" t="s">
        <v>195</v>
      </c>
      <c r="R80" s="2" t="s">
        <v>200</v>
      </c>
    </row>
    <row r="81" spans="1:18" ht="12.75" customHeight="1">
      <c r="A81" s="19" t="s">
        <v>335</v>
      </c>
      <c r="B81" s="2" t="s">
        <v>176</v>
      </c>
      <c r="D81" s="2"/>
      <c r="E81" s="2"/>
      <c r="G81" s="2"/>
      <c r="H81" s="2"/>
      <c r="J81" s="2" t="s">
        <v>105</v>
      </c>
      <c r="K81" s="19">
        <v>5.9</v>
      </c>
      <c r="L81" s="2" t="s">
        <v>200</v>
      </c>
      <c r="M81" s="2" t="s">
        <v>187</v>
      </c>
      <c r="N81" s="83" t="s">
        <v>244</v>
      </c>
      <c r="O81" s="83">
        <v>1.0338983050847457</v>
      </c>
      <c r="P81" s="83"/>
      <c r="Q81" s="2" t="s">
        <v>195</v>
      </c>
      <c r="R81" s="2" t="s">
        <v>200</v>
      </c>
    </row>
    <row r="82" spans="1:18" ht="12.75" customHeight="1">
      <c r="A82" s="19" t="s">
        <v>336</v>
      </c>
      <c r="B82" s="2" t="s">
        <v>176</v>
      </c>
      <c r="D82" s="2"/>
      <c r="E82" s="2"/>
      <c r="G82" s="2"/>
      <c r="H82" s="2"/>
      <c r="J82" s="2" t="s">
        <v>105</v>
      </c>
      <c r="K82" s="19">
        <v>5.9</v>
      </c>
      <c r="L82" s="2" t="s">
        <v>200</v>
      </c>
      <c r="M82" s="2" t="s">
        <v>187</v>
      </c>
      <c r="N82" s="83" t="s">
        <v>247</v>
      </c>
      <c r="O82" s="83"/>
      <c r="P82" s="83">
        <v>0.94237288135593211</v>
      </c>
      <c r="Q82" s="2" t="s">
        <v>195</v>
      </c>
      <c r="R82" s="2" t="s">
        <v>200</v>
      </c>
    </row>
    <row r="83" spans="1:18" ht="12.75" customHeight="1">
      <c r="A83" s="19" t="s">
        <v>155</v>
      </c>
      <c r="B83" s="2" t="s">
        <v>176</v>
      </c>
      <c r="D83" s="2"/>
      <c r="E83" s="2"/>
      <c r="G83" s="2"/>
      <c r="H83" s="2"/>
      <c r="J83" s="2" t="s">
        <v>105</v>
      </c>
      <c r="K83" s="19">
        <v>5.9</v>
      </c>
      <c r="L83" s="2" t="s">
        <v>200</v>
      </c>
      <c r="M83" s="2" t="s">
        <v>187</v>
      </c>
      <c r="N83" s="83"/>
      <c r="O83" s="83"/>
      <c r="P83" s="83"/>
      <c r="Q83" s="2"/>
      <c r="R83" s="2"/>
    </row>
    <row r="84" spans="1:18" ht="12.75" customHeight="1">
      <c r="A84" s="19" t="s">
        <v>337</v>
      </c>
      <c r="B84" s="2" t="s">
        <v>176</v>
      </c>
      <c r="D84" s="2"/>
      <c r="E84" s="2"/>
      <c r="G84" s="2"/>
      <c r="H84" s="2"/>
      <c r="J84" s="2" t="s">
        <v>105</v>
      </c>
      <c r="K84" s="19">
        <v>50</v>
      </c>
      <c r="L84" s="2" t="s">
        <v>200</v>
      </c>
      <c r="M84" s="2" t="s">
        <v>187</v>
      </c>
      <c r="N84" s="83" t="s">
        <v>242</v>
      </c>
      <c r="O84" s="83">
        <v>0.20261999999999999</v>
      </c>
      <c r="P84" s="83"/>
      <c r="Q84" s="2" t="s">
        <v>195</v>
      </c>
      <c r="R84" s="2" t="s">
        <v>200</v>
      </c>
    </row>
    <row r="85" spans="1:18" ht="12.75" customHeight="1">
      <c r="A85" s="19" t="s">
        <v>338</v>
      </c>
      <c r="B85" s="2" t="s">
        <v>176</v>
      </c>
      <c r="D85" s="2"/>
      <c r="E85" s="2"/>
      <c r="G85" s="2"/>
      <c r="H85" s="2"/>
      <c r="J85" s="2" t="s">
        <v>105</v>
      </c>
      <c r="K85" s="19">
        <v>50</v>
      </c>
      <c r="L85" s="2" t="s">
        <v>200</v>
      </c>
      <c r="M85" s="2" t="s">
        <v>187</v>
      </c>
      <c r="N85" s="83" t="s">
        <v>242</v>
      </c>
      <c r="O85" s="83">
        <v>0.20261999999999999</v>
      </c>
      <c r="P85" s="83"/>
      <c r="Q85" s="2" t="s">
        <v>195</v>
      </c>
      <c r="R85" s="2" t="s">
        <v>200</v>
      </c>
    </row>
    <row r="86" spans="1:18" ht="12.75" customHeight="1">
      <c r="A86" s="19" t="s">
        <v>339</v>
      </c>
      <c r="B86" s="2" t="s">
        <v>176</v>
      </c>
      <c r="D86" s="2"/>
      <c r="E86" s="2"/>
      <c r="G86" s="87"/>
      <c r="H86" s="87"/>
      <c r="I86" s="87"/>
      <c r="J86" s="87" t="s">
        <v>105</v>
      </c>
      <c r="K86" s="87">
        <v>50</v>
      </c>
      <c r="L86" s="2" t="s">
        <v>200</v>
      </c>
      <c r="M86" s="2" t="s">
        <v>187</v>
      </c>
      <c r="N86" s="83" t="s">
        <v>242</v>
      </c>
      <c r="O86" s="83">
        <v>0.20261999999999999</v>
      </c>
      <c r="P86" s="83"/>
      <c r="Q86" s="2" t="s">
        <v>195</v>
      </c>
      <c r="R86" s="2" t="s">
        <v>200</v>
      </c>
    </row>
    <row r="87" spans="1:18" ht="12.75" customHeight="1">
      <c r="A87" s="87" t="s">
        <v>145</v>
      </c>
      <c r="B87" s="87" t="s">
        <v>77</v>
      </c>
      <c r="C87" s="87">
        <v>1.966</v>
      </c>
      <c r="D87" s="87" t="s">
        <v>199</v>
      </c>
      <c r="E87" s="87" t="s">
        <v>200</v>
      </c>
      <c r="F87" s="87">
        <v>0.17499999999999999</v>
      </c>
      <c r="G87" s="87" t="s">
        <v>199</v>
      </c>
      <c r="H87" s="87" t="s">
        <v>200</v>
      </c>
      <c r="I87" s="87"/>
      <c r="J87" s="87" t="s">
        <v>105</v>
      </c>
      <c r="K87" s="87">
        <v>2.4</v>
      </c>
      <c r="L87" s="2" t="s">
        <v>200</v>
      </c>
      <c r="M87" s="2" t="s">
        <v>187</v>
      </c>
      <c r="N87" s="83" t="s">
        <v>245</v>
      </c>
      <c r="O87" s="83"/>
      <c r="P87" s="83"/>
      <c r="Q87" s="2"/>
      <c r="R87" s="2"/>
    </row>
    <row r="88" spans="1:18" ht="12.75" customHeight="1">
      <c r="A88" s="87" t="s">
        <v>265</v>
      </c>
      <c r="B88" s="87" t="s">
        <v>77</v>
      </c>
      <c r="C88" s="87">
        <v>0.19700000000000001</v>
      </c>
      <c r="D88" s="87" t="s">
        <v>199</v>
      </c>
      <c r="E88" s="87" t="s">
        <v>200</v>
      </c>
      <c r="F88" s="87">
        <v>0.17499999999999999</v>
      </c>
      <c r="G88" s="87" t="s">
        <v>199</v>
      </c>
      <c r="H88" s="87" t="s">
        <v>200</v>
      </c>
      <c r="I88" s="87"/>
      <c r="J88" s="87" t="s">
        <v>105</v>
      </c>
      <c r="K88" s="87">
        <v>5</v>
      </c>
      <c r="L88" s="2" t="s">
        <v>200</v>
      </c>
      <c r="M88" s="2" t="s">
        <v>187</v>
      </c>
      <c r="N88" s="83" t="s">
        <v>247</v>
      </c>
      <c r="O88" s="83"/>
      <c r="P88" s="83">
        <v>1.1119999999999999</v>
      </c>
      <c r="Q88" s="2" t="s">
        <v>195</v>
      </c>
      <c r="R88" s="2" t="s">
        <v>200</v>
      </c>
    </row>
    <row r="89" spans="1:18" ht="12.75" customHeight="1">
      <c r="A89" s="87" t="s">
        <v>266</v>
      </c>
      <c r="B89" s="87" t="s">
        <v>77</v>
      </c>
      <c r="C89" s="87">
        <v>5.1000000000000004E-3</v>
      </c>
      <c r="D89" s="87" t="s">
        <v>199</v>
      </c>
      <c r="E89" s="87" t="s">
        <v>200</v>
      </c>
      <c r="F89" s="87">
        <v>4.7999999999999996E-3</v>
      </c>
      <c r="G89" s="87" t="s">
        <v>199</v>
      </c>
      <c r="H89" s="87" t="s">
        <v>200</v>
      </c>
      <c r="I89" s="87"/>
      <c r="J89" s="87" t="s">
        <v>105</v>
      </c>
      <c r="K89" s="87">
        <v>3.7</v>
      </c>
      <c r="L89" s="2" t="s">
        <v>200</v>
      </c>
      <c r="M89" s="2" t="s">
        <v>187</v>
      </c>
      <c r="N89" s="83" t="s">
        <v>242</v>
      </c>
      <c r="O89" s="83">
        <v>2.7432432432432434</v>
      </c>
      <c r="P89" s="83"/>
      <c r="Q89" s="2" t="s">
        <v>195</v>
      </c>
      <c r="R89" s="2" t="s">
        <v>200</v>
      </c>
    </row>
    <row r="90" spans="1:18" ht="12.75" customHeight="1">
      <c r="A90" s="87" t="s">
        <v>267</v>
      </c>
      <c r="B90" s="87" t="s">
        <v>77</v>
      </c>
      <c r="C90" s="87">
        <v>2.1000000000000001E-2</v>
      </c>
      <c r="D90" s="87" t="s">
        <v>199</v>
      </c>
      <c r="E90" s="87" t="s">
        <v>200</v>
      </c>
      <c r="F90" s="87">
        <v>1.7000000000000001E-2</v>
      </c>
      <c r="G90" s="87" t="s">
        <v>199</v>
      </c>
      <c r="H90" s="87" t="s">
        <v>200</v>
      </c>
      <c r="I90" s="87"/>
      <c r="J90" s="87" t="s">
        <v>105</v>
      </c>
      <c r="K90" s="87">
        <v>5</v>
      </c>
      <c r="L90" s="2" t="s">
        <v>200</v>
      </c>
      <c r="M90" s="2" t="s">
        <v>187</v>
      </c>
      <c r="N90" s="83" t="s">
        <v>241</v>
      </c>
      <c r="O90" s="83">
        <v>1.762</v>
      </c>
      <c r="P90" s="83"/>
      <c r="Q90" s="2" t="s">
        <v>195</v>
      </c>
      <c r="R90" s="2" t="s">
        <v>200</v>
      </c>
    </row>
    <row r="91" spans="1:18" ht="12.75" customHeight="1">
      <c r="A91" s="87" t="s">
        <v>268</v>
      </c>
      <c r="B91" s="87" t="s">
        <v>77</v>
      </c>
      <c r="C91" s="87">
        <v>7.0400000000000004E-2</v>
      </c>
      <c r="D91" s="87" t="s">
        <v>199</v>
      </c>
      <c r="E91" s="87" t="s">
        <v>200</v>
      </c>
      <c r="F91" s="87">
        <v>6.4699999999999994E-2</v>
      </c>
      <c r="G91" s="87" t="s">
        <v>199</v>
      </c>
      <c r="H91" s="87" t="s">
        <v>200</v>
      </c>
      <c r="I91" s="87"/>
      <c r="J91" s="87" t="s">
        <v>105</v>
      </c>
      <c r="K91" s="87">
        <v>22.5</v>
      </c>
      <c r="L91" s="2" t="s">
        <v>200</v>
      </c>
      <c r="M91" s="2" t="s">
        <v>187</v>
      </c>
      <c r="N91" s="83" t="s">
        <v>241</v>
      </c>
      <c r="O91" s="83">
        <v>0.3915555555555556</v>
      </c>
      <c r="P91" s="83"/>
      <c r="Q91" s="2" t="s">
        <v>195</v>
      </c>
      <c r="R91" s="2" t="s">
        <v>200</v>
      </c>
    </row>
    <row r="92" spans="1:18" ht="12.75" customHeight="1">
      <c r="A92" s="87" t="s">
        <v>269</v>
      </c>
      <c r="B92" s="87" t="s">
        <v>77</v>
      </c>
      <c r="C92" s="87">
        <v>5.3100000000000001E-2</v>
      </c>
      <c r="D92" s="87" t="s">
        <v>199</v>
      </c>
      <c r="E92" s="87" t="s">
        <v>200</v>
      </c>
      <c r="F92" s="87">
        <v>5.6000000000000001E-2</v>
      </c>
      <c r="G92" s="87" t="s">
        <v>199</v>
      </c>
      <c r="H92" s="87" t="s">
        <v>200</v>
      </c>
      <c r="I92" s="87"/>
      <c r="J92" s="87" t="s">
        <v>105</v>
      </c>
      <c r="K92" s="87">
        <v>22.5</v>
      </c>
      <c r="L92" s="2" t="s">
        <v>200</v>
      </c>
      <c r="M92" s="2" t="s">
        <v>187</v>
      </c>
      <c r="N92" s="83" t="s">
        <v>241</v>
      </c>
      <c r="O92" s="83">
        <v>0.3915555555555556</v>
      </c>
      <c r="P92" s="83"/>
      <c r="Q92" s="2" t="s">
        <v>195</v>
      </c>
      <c r="R92" s="2" t="s">
        <v>200</v>
      </c>
    </row>
    <row r="93" spans="1:18" ht="12.75" customHeight="1">
      <c r="A93" s="87" t="s">
        <v>270</v>
      </c>
      <c r="B93" s="87" t="s">
        <v>77</v>
      </c>
      <c r="C93" s="87">
        <v>3.5799999999999998E-2</v>
      </c>
      <c r="D93" s="87" t="s">
        <v>199</v>
      </c>
      <c r="E93" s="87" t="s">
        <v>200</v>
      </c>
      <c r="F93" s="87">
        <v>4.7300000000000002E-2</v>
      </c>
      <c r="G93" s="87" t="s">
        <v>199</v>
      </c>
      <c r="H93" s="87" t="s">
        <v>200</v>
      </c>
      <c r="I93" s="87"/>
      <c r="J93" s="87" t="s">
        <v>105</v>
      </c>
      <c r="K93" s="87">
        <v>22.5</v>
      </c>
      <c r="L93" s="2" t="s">
        <v>200</v>
      </c>
      <c r="M93" s="2" t="s">
        <v>187</v>
      </c>
      <c r="N93" s="83" t="s">
        <v>241</v>
      </c>
      <c r="O93" s="83">
        <v>0.3915555555555556</v>
      </c>
      <c r="P93" s="83"/>
      <c r="Q93" s="2" t="s">
        <v>195</v>
      </c>
      <c r="R93" s="2" t="s">
        <v>200</v>
      </c>
    </row>
    <row r="94" spans="1:18" ht="12.75" customHeight="1">
      <c r="A94" s="87" t="s">
        <v>271</v>
      </c>
      <c r="B94" s="87" t="s">
        <v>77</v>
      </c>
      <c r="C94" s="87">
        <v>2.7199999999999998E-2</v>
      </c>
      <c r="D94" s="87" t="s">
        <v>199</v>
      </c>
      <c r="E94" s="87" t="s">
        <v>200</v>
      </c>
      <c r="F94" s="87">
        <v>4.2599999999999999E-2</v>
      </c>
      <c r="G94" s="87" t="s">
        <v>199</v>
      </c>
      <c r="H94" s="87" t="s">
        <v>200</v>
      </c>
      <c r="I94" s="87"/>
      <c r="J94" s="87" t="s">
        <v>105</v>
      </c>
      <c r="K94" s="87">
        <v>22.5</v>
      </c>
      <c r="L94" s="2" t="s">
        <v>200</v>
      </c>
      <c r="M94" s="2" t="s">
        <v>187</v>
      </c>
      <c r="N94" s="83" t="s">
        <v>241</v>
      </c>
      <c r="O94" s="83">
        <v>0.3915555555555556</v>
      </c>
      <c r="P94" s="83"/>
      <c r="Q94" s="2" t="s">
        <v>195</v>
      </c>
      <c r="R94" s="2" t="s">
        <v>200</v>
      </c>
    </row>
    <row r="95" spans="1:18" ht="12.75" customHeight="1">
      <c r="A95" s="87" t="s">
        <v>272</v>
      </c>
      <c r="B95" s="87" t="s">
        <v>77</v>
      </c>
      <c r="C95" s="87">
        <v>2.6800000000000001E-2</v>
      </c>
      <c r="D95" s="87" t="s">
        <v>199</v>
      </c>
      <c r="E95" s="87" t="s">
        <v>200</v>
      </c>
      <c r="F95" s="87">
        <v>4.2200000000000001E-2</v>
      </c>
      <c r="G95" s="87" t="s">
        <v>199</v>
      </c>
      <c r="H95" s="87" t="s">
        <v>200</v>
      </c>
      <c r="I95" s="87"/>
      <c r="J95" s="87" t="s">
        <v>105</v>
      </c>
      <c r="K95" s="87">
        <v>22.5</v>
      </c>
      <c r="L95" s="2" t="s">
        <v>200</v>
      </c>
      <c r="M95" s="2" t="s">
        <v>187</v>
      </c>
      <c r="N95" s="83" t="s">
        <v>241</v>
      </c>
      <c r="O95" s="83">
        <v>0.3915555555555556</v>
      </c>
      <c r="P95" s="83"/>
      <c r="Q95" s="2" t="s">
        <v>195</v>
      </c>
      <c r="R95" s="2" t="s">
        <v>200</v>
      </c>
    </row>
    <row r="96" spans="1:18" ht="12.75" customHeight="1">
      <c r="A96" s="87" t="s">
        <v>273</v>
      </c>
      <c r="B96" s="87" t="s">
        <v>77</v>
      </c>
      <c r="C96" s="87">
        <v>2.4899999999999999E-2</v>
      </c>
      <c r="D96" s="87" t="s">
        <v>199</v>
      </c>
      <c r="E96" s="87" t="s">
        <v>200</v>
      </c>
      <c r="F96" s="87">
        <v>3.9300000000000002E-2</v>
      </c>
      <c r="G96" s="87" t="s">
        <v>199</v>
      </c>
      <c r="H96" s="87" t="s">
        <v>200</v>
      </c>
      <c r="I96" s="87"/>
      <c r="J96" s="87" t="s">
        <v>105</v>
      </c>
      <c r="K96" s="87">
        <v>22.5</v>
      </c>
      <c r="L96" s="2" t="s">
        <v>200</v>
      </c>
      <c r="M96" s="2" t="s">
        <v>187</v>
      </c>
      <c r="N96" s="83" t="s">
        <v>241</v>
      </c>
      <c r="O96" s="83">
        <v>0.3915555555555556</v>
      </c>
      <c r="P96" s="83"/>
      <c r="Q96" s="2" t="s">
        <v>195</v>
      </c>
      <c r="R96" s="2" t="s">
        <v>200</v>
      </c>
    </row>
    <row r="97" spans="1:18" ht="12.75" customHeight="1">
      <c r="A97" s="87" t="s">
        <v>274</v>
      </c>
      <c r="B97" s="87" t="s">
        <v>77</v>
      </c>
      <c r="C97" s="87">
        <v>2.1600000000000001E-2</v>
      </c>
      <c r="D97" s="87" t="s">
        <v>199</v>
      </c>
      <c r="E97" s="87" t="s">
        <v>200</v>
      </c>
      <c r="F97" s="87">
        <v>3.3700000000000001E-2</v>
      </c>
      <c r="G97" s="87" t="s">
        <v>199</v>
      </c>
      <c r="H97" s="87" t="s">
        <v>200</v>
      </c>
      <c r="I97" s="87"/>
      <c r="J97" s="87" t="s">
        <v>105</v>
      </c>
      <c r="K97" s="87">
        <v>22.5</v>
      </c>
      <c r="L97" s="2" t="s">
        <v>200</v>
      </c>
      <c r="M97" s="2" t="s">
        <v>187</v>
      </c>
      <c r="N97" s="83" t="s">
        <v>241</v>
      </c>
      <c r="O97" s="83">
        <v>0.3915555555555556</v>
      </c>
      <c r="P97" s="83"/>
      <c r="Q97" s="2" t="s">
        <v>195</v>
      </c>
      <c r="R97" s="2" t="s">
        <v>200</v>
      </c>
    </row>
    <row r="98" spans="1:18" ht="12.75" customHeight="1">
      <c r="A98" s="87" t="s">
        <v>275</v>
      </c>
      <c r="B98" s="87" t="s">
        <v>77</v>
      </c>
      <c r="C98" s="87">
        <v>1.78E-2</v>
      </c>
      <c r="D98" s="87" t="s">
        <v>199</v>
      </c>
      <c r="E98" s="87" t="s">
        <v>200</v>
      </c>
      <c r="F98" s="87">
        <v>2.7300000000000001E-2</v>
      </c>
      <c r="G98" s="87" t="s">
        <v>199</v>
      </c>
      <c r="H98" s="87" t="s">
        <v>200</v>
      </c>
      <c r="I98" s="87"/>
      <c r="J98" s="87" t="s">
        <v>105</v>
      </c>
      <c r="K98" s="87">
        <v>22.5</v>
      </c>
      <c r="L98" s="2" t="s">
        <v>200</v>
      </c>
      <c r="M98" s="2" t="s">
        <v>187</v>
      </c>
      <c r="N98" s="83" t="s">
        <v>241</v>
      </c>
      <c r="O98" s="83">
        <v>0.3915555555555556</v>
      </c>
      <c r="P98" s="83"/>
      <c r="Q98" s="2" t="s">
        <v>195</v>
      </c>
      <c r="R98" s="2" t="s">
        <v>200</v>
      </c>
    </row>
    <row r="99" spans="1:18" ht="12.75" customHeight="1">
      <c r="A99" s="87" t="s">
        <v>276</v>
      </c>
      <c r="B99" s="87" t="s">
        <v>77</v>
      </c>
      <c r="C99" s="87">
        <v>1.0999999999999999E-2</v>
      </c>
      <c r="D99" s="87" t="s">
        <v>199</v>
      </c>
      <c r="E99" s="87" t="s">
        <v>200</v>
      </c>
      <c r="F99" s="87">
        <v>1.5800000000000002E-2</v>
      </c>
      <c r="G99" s="87" t="s">
        <v>199</v>
      </c>
      <c r="H99" s="87" t="s">
        <v>200</v>
      </c>
      <c r="I99" s="87"/>
      <c r="J99" s="87" t="s">
        <v>105</v>
      </c>
      <c r="K99" s="87">
        <v>22.5</v>
      </c>
      <c r="L99" s="2" t="s">
        <v>200</v>
      </c>
      <c r="M99" s="2" t="s">
        <v>187</v>
      </c>
      <c r="N99" s="83" t="s">
        <v>241</v>
      </c>
      <c r="O99" s="83">
        <v>0.3915555555555556</v>
      </c>
      <c r="P99" s="83"/>
      <c r="Q99" s="2" t="s">
        <v>195</v>
      </c>
      <c r="R99" s="2" t="s">
        <v>200</v>
      </c>
    </row>
    <row r="100" spans="1:18" ht="12.75" customHeight="1">
      <c r="A100" s="87" t="s">
        <v>277</v>
      </c>
      <c r="B100" s="87" t="s">
        <v>77</v>
      </c>
      <c r="C100" s="87">
        <v>1.0699999999999999E-2</v>
      </c>
      <c r="D100" s="87" t="s">
        <v>199</v>
      </c>
      <c r="E100" s="87" t="s">
        <v>200</v>
      </c>
      <c r="F100" s="87">
        <v>1.5299999999999999E-2</v>
      </c>
      <c r="G100" s="87" t="s">
        <v>199</v>
      </c>
      <c r="H100" s="87" t="s">
        <v>200</v>
      </c>
      <c r="I100" s="87"/>
      <c r="J100" s="87" t="s">
        <v>105</v>
      </c>
      <c r="K100" s="87">
        <v>22.5</v>
      </c>
      <c r="L100" s="2" t="s">
        <v>200</v>
      </c>
      <c r="M100" s="2" t="s">
        <v>187</v>
      </c>
      <c r="N100" s="83" t="s">
        <v>241</v>
      </c>
      <c r="O100" s="83">
        <v>0.3915555555555556</v>
      </c>
      <c r="P100" s="83"/>
      <c r="Q100" s="2" t="s">
        <v>195</v>
      </c>
      <c r="R100" s="2" t="s">
        <v>200</v>
      </c>
    </row>
    <row r="101" spans="1:18" ht="12.75" customHeight="1">
      <c r="A101" s="87" t="s">
        <v>278</v>
      </c>
      <c r="B101" s="87" t="s">
        <v>77</v>
      </c>
      <c r="C101" s="87">
        <v>1.14E-2</v>
      </c>
      <c r="D101" s="87" t="s">
        <v>199</v>
      </c>
      <c r="E101" s="87" t="s">
        <v>200</v>
      </c>
      <c r="F101" s="87">
        <v>1.35E-2</v>
      </c>
      <c r="G101" s="87" t="s">
        <v>199</v>
      </c>
      <c r="H101" s="87" t="s">
        <v>200</v>
      </c>
      <c r="I101" s="87"/>
      <c r="J101" s="87" t="s">
        <v>105</v>
      </c>
      <c r="K101" s="87">
        <v>22.5</v>
      </c>
      <c r="L101" s="2" t="s">
        <v>200</v>
      </c>
      <c r="M101" s="2" t="s">
        <v>187</v>
      </c>
      <c r="N101" s="83" t="s">
        <v>241</v>
      </c>
      <c r="O101" s="83">
        <v>0.3915555555555556</v>
      </c>
      <c r="P101" s="83"/>
      <c r="Q101" s="2" t="s">
        <v>195</v>
      </c>
      <c r="R101" s="2" t="s">
        <v>200</v>
      </c>
    </row>
    <row r="102" spans="1:18" ht="12.75" customHeight="1">
      <c r="A102" s="87" t="s">
        <v>279</v>
      </c>
      <c r="B102" s="87" t="s">
        <v>77</v>
      </c>
      <c r="C102" s="87">
        <v>1.4500000000000001E-2</v>
      </c>
      <c r="D102" s="87" t="s">
        <v>199</v>
      </c>
      <c r="E102" s="87" t="s">
        <v>200</v>
      </c>
      <c r="F102" s="87">
        <v>8.3000000000000001E-3</v>
      </c>
      <c r="G102" s="87" t="s">
        <v>199</v>
      </c>
      <c r="H102" s="87" t="s">
        <v>200</v>
      </c>
      <c r="I102" s="87"/>
      <c r="J102" s="87" t="s">
        <v>105</v>
      </c>
      <c r="K102" s="87">
        <v>22.5</v>
      </c>
      <c r="L102" s="2" t="s">
        <v>200</v>
      </c>
      <c r="M102" s="2" t="s">
        <v>187</v>
      </c>
      <c r="N102" s="83" t="s">
        <v>241</v>
      </c>
      <c r="O102" s="83">
        <v>0.3915555555555556</v>
      </c>
      <c r="P102" s="83"/>
      <c r="Q102" s="2" t="s">
        <v>195</v>
      </c>
      <c r="R102" s="2" t="s">
        <v>200</v>
      </c>
    </row>
    <row r="103" spans="1:18" ht="12.75" customHeight="1">
      <c r="A103" s="87" t="s">
        <v>280</v>
      </c>
      <c r="B103" s="87" t="s">
        <v>77</v>
      </c>
      <c r="C103" s="87">
        <v>1.47E-2</v>
      </c>
      <c r="D103" s="87" t="s">
        <v>199</v>
      </c>
      <c r="E103" s="87" t="s">
        <v>200</v>
      </c>
      <c r="F103" s="87">
        <v>7.9000000000000008E-3</v>
      </c>
      <c r="G103" s="87" t="s">
        <v>199</v>
      </c>
      <c r="H103" s="87" t="s">
        <v>200</v>
      </c>
      <c r="I103" s="87"/>
      <c r="J103" s="87" t="s">
        <v>105</v>
      </c>
      <c r="K103" s="87">
        <v>22.5</v>
      </c>
      <c r="L103" s="2" t="s">
        <v>200</v>
      </c>
      <c r="M103" s="2" t="s">
        <v>187</v>
      </c>
      <c r="N103" s="83" t="s">
        <v>241</v>
      </c>
      <c r="O103" s="83">
        <v>0.3915555555555556</v>
      </c>
      <c r="P103" s="83"/>
      <c r="Q103" s="2" t="s">
        <v>195</v>
      </c>
      <c r="R103" s="2" t="s">
        <v>200</v>
      </c>
    </row>
    <row r="104" spans="1:18" ht="12.75" customHeight="1">
      <c r="A104" s="87" t="s">
        <v>281</v>
      </c>
      <c r="B104" s="87" t="s">
        <v>77</v>
      </c>
      <c r="C104" s="87">
        <v>5.9999999999999995E-4</v>
      </c>
      <c r="D104" s="87" t="s">
        <v>199</v>
      </c>
      <c r="E104" s="87" t="s">
        <v>200</v>
      </c>
      <c r="F104" s="87">
        <v>1.1999999999999999E-3</v>
      </c>
      <c r="G104" s="87" t="s">
        <v>199</v>
      </c>
      <c r="H104" s="87" t="s">
        <v>200</v>
      </c>
      <c r="I104" s="87"/>
      <c r="J104" s="87" t="s">
        <v>105</v>
      </c>
      <c r="K104" s="87">
        <v>22.5</v>
      </c>
      <c r="L104" s="2" t="s">
        <v>200</v>
      </c>
      <c r="M104" s="2" t="s">
        <v>187</v>
      </c>
      <c r="N104" s="83" t="s">
        <v>242</v>
      </c>
      <c r="O104" s="83">
        <v>0.45111111111111113</v>
      </c>
      <c r="P104" s="83"/>
      <c r="Q104" s="2" t="s">
        <v>195</v>
      </c>
      <c r="R104" s="2" t="s">
        <v>200</v>
      </c>
    </row>
    <row r="105" spans="1:18" ht="12.75" customHeight="1">
      <c r="A105" s="87" t="s">
        <v>282</v>
      </c>
      <c r="B105" s="87" t="s">
        <v>77</v>
      </c>
      <c r="C105" s="87">
        <v>5.0000000000000001E-4</v>
      </c>
      <c r="D105" s="87" t="s">
        <v>199</v>
      </c>
      <c r="E105" s="87" t="s">
        <v>200</v>
      </c>
      <c r="F105" s="87">
        <v>1E-3</v>
      </c>
      <c r="G105" s="87" t="s">
        <v>199</v>
      </c>
      <c r="H105" s="87" t="s">
        <v>200</v>
      </c>
      <c r="I105" s="87"/>
      <c r="J105" s="87" t="s">
        <v>105</v>
      </c>
      <c r="K105" s="87">
        <v>22.5</v>
      </c>
      <c r="L105" s="2" t="s">
        <v>200</v>
      </c>
      <c r="M105" s="2" t="s">
        <v>187</v>
      </c>
      <c r="N105" s="83" t="s">
        <v>242</v>
      </c>
      <c r="O105" s="83">
        <v>0.45111111111111113</v>
      </c>
      <c r="P105" s="83"/>
      <c r="Q105" s="2" t="s">
        <v>195</v>
      </c>
      <c r="R105" s="2" t="s">
        <v>200</v>
      </c>
    </row>
    <row r="106" spans="1:18" ht="12.75" customHeight="1">
      <c r="A106" s="87" t="s">
        <v>151</v>
      </c>
      <c r="B106" s="87" t="s">
        <v>77</v>
      </c>
      <c r="C106" s="87">
        <v>3.1E-2</v>
      </c>
      <c r="D106" s="87" t="s">
        <v>199</v>
      </c>
      <c r="E106" s="87" t="s">
        <v>200</v>
      </c>
      <c r="F106" s="87">
        <v>3.2000000000000001E-2</v>
      </c>
      <c r="G106" s="87" t="s">
        <v>199</v>
      </c>
      <c r="H106" s="87" t="s">
        <v>200</v>
      </c>
      <c r="I106" s="87"/>
      <c r="J106" s="87" t="s">
        <v>105</v>
      </c>
      <c r="K106" s="87">
        <v>22.5</v>
      </c>
      <c r="L106" s="2" t="s">
        <v>200</v>
      </c>
      <c r="M106" s="2" t="s">
        <v>187</v>
      </c>
      <c r="N106" s="83"/>
      <c r="O106" s="83"/>
      <c r="P106" s="83"/>
      <c r="Q106" s="2"/>
      <c r="R106" s="2"/>
    </row>
    <row r="107" spans="1:18" ht="12.75" customHeight="1">
      <c r="A107" s="87" t="s">
        <v>148</v>
      </c>
      <c r="B107" s="87" t="s">
        <v>77</v>
      </c>
      <c r="C107" s="87">
        <v>0.73699999999999999</v>
      </c>
      <c r="D107" s="87" t="s">
        <v>199</v>
      </c>
      <c r="E107" s="87" t="s">
        <v>200</v>
      </c>
      <c r="F107" s="87">
        <v>0.05</v>
      </c>
      <c r="G107" s="87" t="s">
        <v>199</v>
      </c>
      <c r="H107" s="87" t="s">
        <v>200</v>
      </c>
      <c r="I107" s="87"/>
      <c r="J107" s="87" t="s">
        <v>105</v>
      </c>
      <c r="K107" s="87">
        <v>16.2</v>
      </c>
      <c r="L107" s="2" t="s">
        <v>200</v>
      </c>
      <c r="M107" s="2" t="s">
        <v>187</v>
      </c>
      <c r="N107" s="83" t="s">
        <v>245</v>
      </c>
      <c r="O107" s="83"/>
      <c r="P107" s="83"/>
      <c r="Q107" s="2"/>
      <c r="R107" s="2"/>
    </row>
    <row r="108" spans="1:18" ht="12.75" customHeight="1">
      <c r="A108" s="87" t="s">
        <v>283</v>
      </c>
      <c r="B108" s="87" t="s">
        <v>77</v>
      </c>
      <c r="C108" s="87">
        <v>3.6999999999999998E-2</v>
      </c>
      <c r="D108" s="87" t="s">
        <v>199</v>
      </c>
      <c r="E108" s="87" t="s">
        <v>200</v>
      </c>
      <c r="F108" s="87">
        <v>6.7000000000000004E-2</v>
      </c>
      <c r="G108" s="87" t="s">
        <v>199</v>
      </c>
      <c r="H108" s="87" t="s">
        <v>200</v>
      </c>
      <c r="I108" s="87"/>
      <c r="J108" s="87" t="s">
        <v>105</v>
      </c>
      <c r="K108" s="87">
        <v>16.2</v>
      </c>
      <c r="L108" s="2" t="s">
        <v>200</v>
      </c>
      <c r="M108" s="2" t="s">
        <v>187</v>
      </c>
      <c r="N108" s="83" t="s">
        <v>244</v>
      </c>
      <c r="O108" s="83">
        <v>0.35740740740740745</v>
      </c>
      <c r="P108" s="83"/>
      <c r="Q108" s="2" t="s">
        <v>195</v>
      </c>
      <c r="R108" s="2" t="s">
        <v>200</v>
      </c>
    </row>
    <row r="109" spans="1:18" ht="12.75" customHeight="1">
      <c r="A109" s="87" t="s">
        <v>284</v>
      </c>
      <c r="B109" s="87" t="s">
        <v>77</v>
      </c>
      <c r="C109" s="87">
        <v>5.5E-2</v>
      </c>
      <c r="D109" s="87" t="s">
        <v>199</v>
      </c>
      <c r="E109" s="87" t="s">
        <v>200</v>
      </c>
      <c r="F109" s="87">
        <v>6.7000000000000004E-2</v>
      </c>
      <c r="G109" s="87" t="s">
        <v>199</v>
      </c>
      <c r="H109" s="87" t="s">
        <v>200</v>
      </c>
      <c r="I109" s="87"/>
      <c r="J109" s="87" t="s">
        <v>105</v>
      </c>
      <c r="K109" s="87">
        <v>16.2</v>
      </c>
      <c r="L109" s="2" t="s">
        <v>200</v>
      </c>
      <c r="M109" s="2" t="s">
        <v>187</v>
      </c>
      <c r="N109" s="83" t="s">
        <v>247</v>
      </c>
      <c r="O109" s="83"/>
      <c r="P109" s="83">
        <v>0.34320987654320989</v>
      </c>
      <c r="Q109" s="2" t="s">
        <v>195</v>
      </c>
      <c r="R109" s="2" t="s">
        <v>200</v>
      </c>
    </row>
    <row r="110" spans="1:18" ht="12.75" customHeight="1">
      <c r="A110" s="87" t="s">
        <v>285</v>
      </c>
      <c r="B110" s="87" t="s">
        <v>77</v>
      </c>
      <c r="C110" s="87">
        <v>8.1299999999999997E-2</v>
      </c>
      <c r="D110" s="87" t="s">
        <v>199</v>
      </c>
      <c r="E110" s="87" t="s">
        <v>200</v>
      </c>
      <c r="F110" s="87">
        <v>0.10349999999999999</v>
      </c>
      <c r="G110" s="87" t="s">
        <v>199</v>
      </c>
      <c r="H110" s="87" t="s">
        <v>200</v>
      </c>
      <c r="I110" s="87"/>
      <c r="J110" s="87" t="s">
        <v>105</v>
      </c>
      <c r="K110" s="87">
        <v>16.2</v>
      </c>
      <c r="L110" s="2" t="s">
        <v>200</v>
      </c>
      <c r="M110" s="2" t="s">
        <v>187</v>
      </c>
      <c r="N110" s="83" t="s">
        <v>241</v>
      </c>
      <c r="O110" s="83">
        <v>0.54382716049382718</v>
      </c>
      <c r="P110" s="83"/>
      <c r="Q110" s="2" t="s">
        <v>195</v>
      </c>
      <c r="R110" s="2" t="s">
        <v>200</v>
      </c>
    </row>
    <row r="111" spans="1:18" ht="12.75" customHeight="1">
      <c r="A111" s="87" t="s">
        <v>286</v>
      </c>
      <c r="B111" s="87" t="s">
        <v>77</v>
      </c>
      <c r="C111" s="87">
        <v>6.4600000000000005E-2</v>
      </c>
      <c r="D111" s="87" t="s">
        <v>199</v>
      </c>
      <c r="E111" s="87" t="s">
        <v>200</v>
      </c>
      <c r="F111" s="87">
        <v>9.8199999999999996E-2</v>
      </c>
      <c r="G111" s="87" t="s">
        <v>199</v>
      </c>
      <c r="H111" s="87" t="s">
        <v>200</v>
      </c>
      <c r="I111" s="87"/>
      <c r="J111" s="87" t="s">
        <v>105</v>
      </c>
      <c r="K111" s="87">
        <v>16.2</v>
      </c>
      <c r="L111" s="2" t="s">
        <v>200</v>
      </c>
      <c r="M111" s="2" t="s">
        <v>187</v>
      </c>
      <c r="N111" s="83" t="s">
        <v>241</v>
      </c>
      <c r="O111" s="83">
        <v>0.54382716049382718</v>
      </c>
      <c r="P111" s="83"/>
      <c r="Q111" s="2" t="s">
        <v>195</v>
      </c>
      <c r="R111" s="2" t="s">
        <v>200</v>
      </c>
    </row>
    <row r="112" spans="1:18" ht="12.75" customHeight="1">
      <c r="A112" s="87" t="s">
        <v>287</v>
      </c>
      <c r="B112" s="87" t="s">
        <v>77</v>
      </c>
      <c r="C112" s="87">
        <v>5.1700000000000003E-2</v>
      </c>
      <c r="D112" s="87" t="s">
        <v>199</v>
      </c>
      <c r="E112" s="87" t="s">
        <v>200</v>
      </c>
      <c r="F112" s="87">
        <v>9.0800000000000006E-2</v>
      </c>
      <c r="G112" s="87" t="s">
        <v>199</v>
      </c>
      <c r="H112" s="87" t="s">
        <v>200</v>
      </c>
      <c r="I112" s="87"/>
      <c r="J112" s="87" t="s">
        <v>105</v>
      </c>
      <c r="K112" s="87">
        <v>16.2</v>
      </c>
      <c r="L112" s="2" t="s">
        <v>200</v>
      </c>
      <c r="M112" s="2" t="s">
        <v>187</v>
      </c>
      <c r="N112" s="83" t="s">
        <v>241</v>
      </c>
      <c r="O112" s="83">
        <v>0.54382716049382718</v>
      </c>
      <c r="P112" s="83"/>
      <c r="Q112" s="2" t="s">
        <v>195</v>
      </c>
      <c r="R112" s="2" t="s">
        <v>200</v>
      </c>
    </row>
    <row r="113" spans="1:18" ht="12.75" customHeight="1">
      <c r="A113" s="87" t="s">
        <v>288</v>
      </c>
      <c r="B113" s="87" t="s">
        <v>77</v>
      </c>
      <c r="C113" s="87">
        <v>4.5199999999999997E-2</v>
      </c>
      <c r="D113" s="87" t="s">
        <v>199</v>
      </c>
      <c r="E113" s="87" t="s">
        <v>200</v>
      </c>
      <c r="F113" s="87">
        <v>8.7099999999999997E-2</v>
      </c>
      <c r="G113" s="87" t="s">
        <v>199</v>
      </c>
      <c r="H113" s="87" t="s">
        <v>200</v>
      </c>
      <c r="I113" s="87"/>
      <c r="J113" s="87" t="s">
        <v>105</v>
      </c>
      <c r="K113" s="87">
        <v>16.2</v>
      </c>
      <c r="L113" s="2" t="s">
        <v>200</v>
      </c>
      <c r="M113" s="2" t="s">
        <v>187</v>
      </c>
      <c r="N113" s="83" t="s">
        <v>241</v>
      </c>
      <c r="O113" s="83">
        <v>0.54382716049382718</v>
      </c>
      <c r="P113" s="83"/>
      <c r="Q113" s="2" t="s">
        <v>195</v>
      </c>
      <c r="R113" s="2" t="s">
        <v>200</v>
      </c>
    </row>
    <row r="114" spans="1:18" ht="12.75" customHeight="1">
      <c r="A114" s="87" t="s">
        <v>289</v>
      </c>
      <c r="B114" s="87" t="s">
        <v>77</v>
      </c>
      <c r="C114" s="87">
        <v>4.5199999999999997E-2</v>
      </c>
      <c r="D114" s="87" t="s">
        <v>199</v>
      </c>
      <c r="E114" s="87" t="s">
        <v>200</v>
      </c>
      <c r="F114" s="87">
        <v>8.7099999999999997E-2</v>
      </c>
      <c r="G114" s="87" t="s">
        <v>199</v>
      </c>
      <c r="H114" s="87" t="s">
        <v>200</v>
      </c>
      <c r="I114" s="87"/>
      <c r="J114" s="87" t="s">
        <v>105</v>
      </c>
      <c r="K114" s="87">
        <v>16.2</v>
      </c>
      <c r="L114" s="2" t="s">
        <v>200</v>
      </c>
      <c r="M114" s="2" t="s">
        <v>187</v>
      </c>
      <c r="N114" s="83" t="s">
        <v>241</v>
      </c>
      <c r="O114" s="83">
        <v>0.54382716049382718</v>
      </c>
      <c r="P114" s="83"/>
      <c r="Q114" s="2" t="s">
        <v>195</v>
      </c>
      <c r="R114" s="2" t="s">
        <v>200</v>
      </c>
    </row>
    <row r="115" spans="1:18" ht="12.75" customHeight="1">
      <c r="A115" s="87" t="s">
        <v>290</v>
      </c>
      <c r="B115" s="87" t="s">
        <v>77</v>
      </c>
      <c r="C115" s="87">
        <v>3.9100000000000003E-2</v>
      </c>
      <c r="D115" s="87" t="s">
        <v>199</v>
      </c>
      <c r="E115" s="87" t="s">
        <v>200</v>
      </c>
      <c r="F115" s="87">
        <v>7.2800000000000004E-2</v>
      </c>
      <c r="G115" s="87" t="s">
        <v>199</v>
      </c>
      <c r="H115" s="87" t="s">
        <v>200</v>
      </c>
      <c r="I115" s="87"/>
      <c r="J115" s="87" t="s">
        <v>105</v>
      </c>
      <c r="K115" s="87">
        <v>16.2</v>
      </c>
      <c r="L115" s="2" t="s">
        <v>200</v>
      </c>
      <c r="M115" s="2" t="s">
        <v>187</v>
      </c>
      <c r="N115" s="83" t="s">
        <v>241</v>
      </c>
      <c r="O115" s="83">
        <v>0.54382716049382718</v>
      </c>
      <c r="P115" s="83"/>
      <c r="Q115" s="2" t="s">
        <v>195</v>
      </c>
      <c r="R115" s="2" t="s">
        <v>200</v>
      </c>
    </row>
    <row r="116" spans="1:18" ht="12.75" customHeight="1">
      <c r="A116" s="87" t="s">
        <v>291</v>
      </c>
      <c r="B116" s="87" t="s">
        <v>77</v>
      </c>
      <c r="C116" s="87">
        <v>3.2099999999999997E-2</v>
      </c>
      <c r="D116" s="87" t="s">
        <v>199</v>
      </c>
      <c r="E116" s="87" t="s">
        <v>200</v>
      </c>
      <c r="F116" s="87">
        <v>5.6399999999999999E-2</v>
      </c>
      <c r="G116" s="87" t="s">
        <v>199</v>
      </c>
      <c r="H116" s="87" t="s">
        <v>200</v>
      </c>
      <c r="I116" s="87"/>
      <c r="J116" s="87" t="s">
        <v>105</v>
      </c>
      <c r="K116" s="87">
        <v>16.2</v>
      </c>
      <c r="L116" s="2" t="s">
        <v>200</v>
      </c>
      <c r="M116" s="2" t="s">
        <v>187</v>
      </c>
      <c r="N116" s="83" t="s">
        <v>241</v>
      </c>
      <c r="O116" s="83">
        <v>0.54382716049382718</v>
      </c>
      <c r="P116" s="83"/>
      <c r="Q116" s="2" t="s">
        <v>195</v>
      </c>
      <c r="R116" s="2" t="s">
        <v>200</v>
      </c>
    </row>
    <row r="117" spans="1:18" ht="12.75" customHeight="1">
      <c r="A117" s="87" t="s">
        <v>292</v>
      </c>
      <c r="B117" s="87" t="s">
        <v>77</v>
      </c>
      <c r="C117" s="87">
        <v>3.4599999999999999E-2</v>
      </c>
      <c r="D117" s="87" t="s">
        <v>199</v>
      </c>
      <c r="E117" s="87" t="s">
        <v>200</v>
      </c>
      <c r="F117" s="87">
        <v>6.2100000000000002E-2</v>
      </c>
      <c r="G117" s="87" t="s">
        <v>199</v>
      </c>
      <c r="H117" s="87" t="s">
        <v>200</v>
      </c>
      <c r="I117" s="87"/>
      <c r="J117" s="87" t="s">
        <v>105</v>
      </c>
      <c r="K117" s="87">
        <v>16.2</v>
      </c>
      <c r="L117" s="2" t="s">
        <v>200</v>
      </c>
      <c r="M117" s="2" t="s">
        <v>187</v>
      </c>
      <c r="N117" s="83" t="s">
        <v>241</v>
      </c>
      <c r="O117" s="83">
        <v>0.54382716049382718</v>
      </c>
      <c r="P117" s="83"/>
      <c r="Q117" s="2" t="s">
        <v>195</v>
      </c>
      <c r="R117" s="2" t="s">
        <v>200</v>
      </c>
    </row>
    <row r="118" spans="1:18" ht="12.75" customHeight="1">
      <c r="A118" s="87" t="s">
        <v>293</v>
      </c>
      <c r="B118" s="87" t="s">
        <v>77</v>
      </c>
      <c r="C118" s="87">
        <v>1.5100000000000001E-2</v>
      </c>
      <c r="D118" s="87" t="s">
        <v>199</v>
      </c>
      <c r="E118" s="87" t="s">
        <v>200</v>
      </c>
      <c r="F118" s="87">
        <v>1.6400000000000001E-2</v>
      </c>
      <c r="G118" s="87" t="s">
        <v>199</v>
      </c>
      <c r="H118" s="87" t="s">
        <v>200</v>
      </c>
      <c r="I118" s="87"/>
      <c r="J118" s="87" t="s">
        <v>105</v>
      </c>
      <c r="K118" s="87">
        <v>16.2</v>
      </c>
      <c r="L118" s="2" t="s">
        <v>200</v>
      </c>
      <c r="M118" s="2" t="s">
        <v>187</v>
      </c>
      <c r="N118" s="83" t="s">
        <v>241</v>
      </c>
      <c r="O118" s="83">
        <v>0.54382716049382718</v>
      </c>
      <c r="P118" s="83"/>
      <c r="Q118" s="2" t="s">
        <v>195</v>
      </c>
      <c r="R118" s="2" t="s">
        <v>200</v>
      </c>
    </row>
    <row r="119" spans="1:18" ht="12.75" customHeight="1">
      <c r="A119" s="87" t="s">
        <v>294</v>
      </c>
      <c r="B119" s="87" t="s">
        <v>77</v>
      </c>
      <c r="C119" s="87">
        <v>1.78E-2</v>
      </c>
      <c r="D119" s="87" t="s">
        <v>199</v>
      </c>
      <c r="E119" s="87" t="s">
        <v>200</v>
      </c>
      <c r="F119" s="87">
        <v>2.2800000000000001E-2</v>
      </c>
      <c r="G119" s="87" t="s">
        <v>199</v>
      </c>
      <c r="H119" s="87" t="s">
        <v>200</v>
      </c>
      <c r="I119" s="87"/>
      <c r="J119" s="87" t="s">
        <v>105</v>
      </c>
      <c r="K119" s="87">
        <v>16.2</v>
      </c>
      <c r="L119" s="2" t="s">
        <v>200</v>
      </c>
      <c r="M119" s="2" t="s">
        <v>187</v>
      </c>
      <c r="N119" s="83" t="s">
        <v>241</v>
      </c>
      <c r="O119" s="83">
        <v>0.54382716049382718</v>
      </c>
      <c r="P119" s="83"/>
      <c r="Q119" s="2" t="s">
        <v>195</v>
      </c>
      <c r="R119" s="2" t="s">
        <v>200</v>
      </c>
    </row>
    <row r="120" spans="1:18" ht="12.75" customHeight="1">
      <c r="A120" s="87" t="s">
        <v>295</v>
      </c>
      <c r="B120" s="87" t="s">
        <v>77</v>
      </c>
      <c r="C120" s="87">
        <v>1.55E-2</v>
      </c>
      <c r="D120" s="87" t="s">
        <v>199</v>
      </c>
      <c r="E120" s="87" t="s">
        <v>200</v>
      </c>
      <c r="F120" s="87">
        <v>1.14E-2</v>
      </c>
      <c r="G120" s="87" t="s">
        <v>199</v>
      </c>
      <c r="H120" s="87" t="s">
        <v>200</v>
      </c>
      <c r="I120" s="87"/>
      <c r="J120" s="87" t="s">
        <v>105</v>
      </c>
      <c r="K120" s="87">
        <v>16.2</v>
      </c>
      <c r="L120" s="2" t="s">
        <v>200</v>
      </c>
      <c r="M120" s="2" t="s">
        <v>187</v>
      </c>
      <c r="N120" s="83" t="s">
        <v>241</v>
      </c>
      <c r="O120" s="83">
        <v>0.54382716049382718</v>
      </c>
      <c r="P120" s="83"/>
      <c r="Q120" s="2" t="s">
        <v>195</v>
      </c>
      <c r="R120" s="2" t="s">
        <v>200</v>
      </c>
    </row>
    <row r="121" spans="1:18" ht="12.75" customHeight="1">
      <c r="A121" s="87" t="s">
        <v>296</v>
      </c>
      <c r="B121" s="87" t="s">
        <v>77</v>
      </c>
      <c r="C121" s="87">
        <v>1.52E-2</v>
      </c>
      <c r="D121" s="87" t="s">
        <v>199</v>
      </c>
      <c r="E121" s="87" t="s">
        <v>200</v>
      </c>
      <c r="F121" s="87">
        <v>1.32E-2</v>
      </c>
      <c r="G121" s="87" t="s">
        <v>199</v>
      </c>
      <c r="H121" s="87" t="s">
        <v>200</v>
      </c>
      <c r="I121" s="87"/>
      <c r="J121" s="87" t="s">
        <v>105</v>
      </c>
      <c r="K121" s="87">
        <v>16.2</v>
      </c>
      <c r="L121" s="2" t="s">
        <v>200</v>
      </c>
      <c r="M121" s="2" t="s">
        <v>187</v>
      </c>
      <c r="N121" s="83" t="s">
        <v>241</v>
      </c>
      <c r="O121" s="83">
        <v>0.54382716049382718</v>
      </c>
      <c r="P121" s="83"/>
      <c r="Q121" s="2" t="s">
        <v>195</v>
      </c>
      <c r="R121" s="2" t="s">
        <v>200</v>
      </c>
    </row>
    <row r="122" spans="1:18" ht="12.75" customHeight="1">
      <c r="A122" s="87" t="s">
        <v>297</v>
      </c>
      <c r="B122" s="87" t="s">
        <v>77</v>
      </c>
      <c r="C122" s="87">
        <v>1.5699999999999999E-2</v>
      </c>
      <c r="D122" s="87" t="s">
        <v>199</v>
      </c>
      <c r="E122" s="87" t="s">
        <v>200</v>
      </c>
      <c r="F122" s="87">
        <v>1.01E-2</v>
      </c>
      <c r="G122" s="87" t="s">
        <v>199</v>
      </c>
      <c r="H122" s="87" t="s">
        <v>200</v>
      </c>
      <c r="I122" s="87"/>
      <c r="J122" s="87" t="s">
        <v>105</v>
      </c>
      <c r="K122" s="87">
        <v>16.2</v>
      </c>
      <c r="L122" s="2" t="s">
        <v>200</v>
      </c>
      <c r="M122" s="2" t="s">
        <v>187</v>
      </c>
      <c r="N122" s="83" t="s">
        <v>241</v>
      </c>
      <c r="O122" s="83">
        <v>0.54382716049382718</v>
      </c>
      <c r="P122" s="83"/>
      <c r="Q122" s="2" t="s">
        <v>195</v>
      </c>
      <c r="R122" s="2" t="s">
        <v>200</v>
      </c>
    </row>
    <row r="123" spans="1:18" ht="12.75" customHeight="1">
      <c r="A123" s="87" t="s">
        <v>298</v>
      </c>
      <c r="B123" s="87" t="s">
        <v>77</v>
      </c>
      <c r="C123" s="87">
        <v>1.1000000000000001E-3</v>
      </c>
      <c r="D123" s="87" t="s">
        <v>199</v>
      </c>
      <c r="E123" s="87" t="s">
        <v>200</v>
      </c>
      <c r="F123" s="87">
        <v>1.6999999999999999E-3</v>
      </c>
      <c r="G123" s="87" t="s">
        <v>199</v>
      </c>
      <c r="H123" s="87" t="s">
        <v>200</v>
      </c>
      <c r="I123" s="87"/>
      <c r="J123" s="87" t="s">
        <v>105</v>
      </c>
      <c r="K123" s="87">
        <v>16.2</v>
      </c>
      <c r="L123" s="2" t="s">
        <v>200</v>
      </c>
      <c r="M123" s="2" t="s">
        <v>187</v>
      </c>
      <c r="N123" s="83" t="s">
        <v>242</v>
      </c>
      <c r="O123" s="83">
        <v>0.62654320987654322</v>
      </c>
      <c r="P123" s="83"/>
      <c r="Q123" s="2" t="s">
        <v>195</v>
      </c>
      <c r="R123" s="2" t="s">
        <v>200</v>
      </c>
    </row>
    <row r="124" spans="1:18" ht="12.75" customHeight="1">
      <c r="A124" s="87" t="s">
        <v>299</v>
      </c>
      <c r="B124" s="87" t="s">
        <v>77</v>
      </c>
      <c r="C124" s="87">
        <v>8.9999999999999998E-4</v>
      </c>
      <c r="D124" s="87" t="s">
        <v>199</v>
      </c>
      <c r="E124" s="87" t="s">
        <v>200</v>
      </c>
      <c r="F124" s="87">
        <v>1.4E-3</v>
      </c>
      <c r="G124" s="87" t="s">
        <v>199</v>
      </c>
      <c r="H124" s="87" t="s">
        <v>200</v>
      </c>
      <c r="I124" s="87"/>
      <c r="J124" s="87" t="s">
        <v>105</v>
      </c>
      <c r="K124" s="87">
        <v>16.2</v>
      </c>
      <c r="L124" s="2" t="s">
        <v>200</v>
      </c>
      <c r="M124" s="2" t="s">
        <v>187</v>
      </c>
      <c r="N124" s="83" t="s">
        <v>242</v>
      </c>
      <c r="O124" s="83">
        <v>0.62654320987654322</v>
      </c>
      <c r="P124" s="83"/>
      <c r="Q124" s="2" t="s">
        <v>195</v>
      </c>
      <c r="R124" s="2" t="s">
        <v>200</v>
      </c>
    </row>
    <row r="125" spans="1:18" ht="12.75" customHeight="1">
      <c r="A125" s="87" t="s">
        <v>300</v>
      </c>
      <c r="B125" s="87" t="s">
        <v>77</v>
      </c>
      <c r="C125" s="87">
        <v>1E-3</v>
      </c>
      <c r="D125" s="87" t="s">
        <v>199</v>
      </c>
      <c r="E125" s="87" t="s">
        <v>200</v>
      </c>
      <c r="F125" s="87">
        <v>1.5E-3</v>
      </c>
      <c r="G125" s="87" t="s">
        <v>199</v>
      </c>
      <c r="H125" s="87" t="s">
        <v>200</v>
      </c>
      <c r="I125" s="87"/>
      <c r="J125" s="87" t="s">
        <v>105</v>
      </c>
      <c r="K125" s="87">
        <v>16.2</v>
      </c>
      <c r="L125" s="2" t="s">
        <v>200</v>
      </c>
      <c r="M125" s="2" t="s">
        <v>187</v>
      </c>
      <c r="N125" s="83" t="s">
        <v>242</v>
      </c>
      <c r="O125" s="83">
        <v>0.62654320987654322</v>
      </c>
      <c r="P125" s="83"/>
      <c r="Q125" s="2" t="s">
        <v>195</v>
      </c>
      <c r="R125" s="2" t="s">
        <v>200</v>
      </c>
    </row>
    <row r="126" spans="1:18" ht="12.75" customHeight="1">
      <c r="A126" s="87" t="s">
        <v>153</v>
      </c>
      <c r="B126" s="87" t="s">
        <v>77</v>
      </c>
      <c r="C126" s="87">
        <v>3.5999999999999997E-2</v>
      </c>
      <c r="D126" s="87" t="s">
        <v>199</v>
      </c>
      <c r="E126" s="87" t="s">
        <v>200</v>
      </c>
      <c r="F126" s="87">
        <v>4.7E-2</v>
      </c>
      <c r="G126" s="87" t="s">
        <v>199</v>
      </c>
      <c r="H126" s="87" t="s">
        <v>200</v>
      </c>
      <c r="I126" s="87"/>
      <c r="J126" s="87" t="s">
        <v>105</v>
      </c>
      <c r="K126" s="87">
        <v>16.2</v>
      </c>
      <c r="L126" s="2" t="s">
        <v>200</v>
      </c>
      <c r="M126" s="2" t="s">
        <v>187</v>
      </c>
      <c r="N126" s="83"/>
      <c r="O126" s="83"/>
      <c r="P126" s="83"/>
      <c r="Q126" s="2"/>
      <c r="R126" s="2"/>
    </row>
    <row r="127" spans="1:18" ht="12.75" customHeight="1">
      <c r="A127" s="87" t="s">
        <v>301</v>
      </c>
      <c r="B127" s="87" t="s">
        <v>77</v>
      </c>
      <c r="C127" s="87">
        <v>0.40899999999999997</v>
      </c>
      <c r="D127" s="87" t="s">
        <v>199</v>
      </c>
      <c r="E127" s="87" t="s">
        <v>200</v>
      </c>
      <c r="F127" s="87">
        <v>5.1499999999999997E-2</v>
      </c>
      <c r="G127" s="87" t="s">
        <v>199</v>
      </c>
      <c r="H127" s="87" t="s">
        <v>200</v>
      </c>
      <c r="I127" s="87"/>
      <c r="J127" s="87" t="s">
        <v>105</v>
      </c>
      <c r="K127" s="87">
        <v>8.8000000000000007</v>
      </c>
      <c r="L127" s="2" t="s">
        <v>200</v>
      </c>
      <c r="M127" s="2" t="s">
        <v>187</v>
      </c>
      <c r="N127" s="83" t="s">
        <v>241</v>
      </c>
      <c r="O127" s="83">
        <v>1.0011363636363637</v>
      </c>
      <c r="P127" s="83"/>
      <c r="Q127" s="2" t="s">
        <v>195</v>
      </c>
      <c r="R127" s="2" t="s">
        <v>200</v>
      </c>
    </row>
    <row r="128" spans="1:18" ht="12.75" customHeight="1">
      <c r="A128" s="87" t="s">
        <v>302</v>
      </c>
      <c r="B128" s="87" t="s">
        <v>77</v>
      </c>
      <c r="C128" s="87">
        <v>0.36749999999999999</v>
      </c>
      <c r="D128" s="87" t="s">
        <v>199</v>
      </c>
      <c r="E128" s="87" t="s">
        <v>200</v>
      </c>
      <c r="F128" s="87">
        <v>8.4900000000000003E-2</v>
      </c>
      <c r="G128" s="87" t="s">
        <v>199</v>
      </c>
      <c r="H128" s="87" t="s">
        <v>200</v>
      </c>
      <c r="I128" s="87"/>
      <c r="J128" s="87" t="s">
        <v>105</v>
      </c>
      <c r="K128" s="87">
        <v>8.8000000000000007</v>
      </c>
      <c r="L128" s="2" t="s">
        <v>200</v>
      </c>
      <c r="M128" s="2" t="s">
        <v>187</v>
      </c>
      <c r="N128" s="83" t="s">
        <v>241</v>
      </c>
      <c r="O128" s="83">
        <v>1.0011363636363637</v>
      </c>
      <c r="P128" s="83"/>
      <c r="Q128" s="2" t="s">
        <v>195</v>
      </c>
      <c r="R128" s="2" t="s">
        <v>200</v>
      </c>
    </row>
    <row r="129" spans="1:18" ht="12.75" customHeight="1">
      <c r="A129" s="87" t="s">
        <v>303</v>
      </c>
      <c r="B129" s="87" t="s">
        <v>77</v>
      </c>
      <c r="C129" s="87">
        <v>0.34920000000000001</v>
      </c>
      <c r="D129" s="87" t="s">
        <v>199</v>
      </c>
      <c r="E129" s="87" t="s">
        <v>200</v>
      </c>
      <c r="F129" s="87">
        <v>9.3299999999999994E-2</v>
      </c>
      <c r="G129" s="87" t="s">
        <v>199</v>
      </c>
      <c r="H129" s="87" t="s">
        <v>200</v>
      </c>
      <c r="I129" s="87"/>
      <c r="J129" s="87" t="s">
        <v>105</v>
      </c>
      <c r="K129" s="87">
        <v>8.8000000000000007</v>
      </c>
      <c r="L129" s="2" t="s">
        <v>200</v>
      </c>
      <c r="M129" s="2" t="s">
        <v>187</v>
      </c>
      <c r="N129" s="83" t="s">
        <v>241</v>
      </c>
      <c r="O129" s="83">
        <v>1.0011363636363637</v>
      </c>
      <c r="P129" s="83"/>
      <c r="Q129" s="2" t="s">
        <v>195</v>
      </c>
      <c r="R129" s="2" t="s">
        <v>200</v>
      </c>
    </row>
    <row r="130" spans="1:18" ht="12.75" customHeight="1">
      <c r="A130" s="87" t="s">
        <v>304</v>
      </c>
      <c r="B130" s="87" t="s">
        <v>77</v>
      </c>
      <c r="C130" s="87">
        <v>0.3246</v>
      </c>
      <c r="D130" s="87" t="s">
        <v>199</v>
      </c>
      <c r="E130" s="87" t="s">
        <v>200</v>
      </c>
      <c r="F130" s="87">
        <v>0.1142</v>
      </c>
      <c r="G130" s="87" t="s">
        <v>199</v>
      </c>
      <c r="H130" s="87" t="s">
        <v>200</v>
      </c>
      <c r="I130" s="87"/>
      <c r="J130" s="87" t="s">
        <v>105</v>
      </c>
      <c r="K130" s="87">
        <v>8.8000000000000007</v>
      </c>
      <c r="L130" s="2" t="s">
        <v>200</v>
      </c>
      <c r="M130" s="2" t="s">
        <v>187</v>
      </c>
      <c r="N130" s="83" t="s">
        <v>241</v>
      </c>
      <c r="O130" s="83">
        <v>1.0011363636363637</v>
      </c>
      <c r="P130" s="83"/>
      <c r="Q130" s="2" t="s">
        <v>195</v>
      </c>
      <c r="R130" s="2" t="s">
        <v>200</v>
      </c>
    </row>
    <row r="131" spans="1:18" ht="12.75" customHeight="1">
      <c r="A131" s="87" t="s">
        <v>305</v>
      </c>
      <c r="B131" s="87" t="s">
        <v>77</v>
      </c>
      <c r="C131" s="87">
        <v>0.1278</v>
      </c>
      <c r="D131" s="87" t="s">
        <v>199</v>
      </c>
      <c r="E131" s="87" t="s">
        <v>200</v>
      </c>
      <c r="F131" s="87">
        <v>0.16800000000000001</v>
      </c>
      <c r="G131" s="87" t="s">
        <v>199</v>
      </c>
      <c r="H131" s="87" t="s">
        <v>200</v>
      </c>
      <c r="I131" s="87"/>
      <c r="J131" s="87" t="s">
        <v>105</v>
      </c>
      <c r="K131" s="87">
        <v>8.8000000000000007</v>
      </c>
      <c r="L131" s="2" t="s">
        <v>200</v>
      </c>
      <c r="M131" s="2" t="s">
        <v>187</v>
      </c>
      <c r="N131" s="83" t="s">
        <v>241</v>
      </c>
      <c r="O131" s="83">
        <v>1.0011363636363637</v>
      </c>
      <c r="P131" s="83"/>
      <c r="Q131" s="2" t="s">
        <v>195</v>
      </c>
      <c r="R131" s="2" t="s">
        <v>200</v>
      </c>
    </row>
    <row r="132" spans="1:18" ht="12.75" customHeight="1">
      <c r="A132" s="87" t="s">
        <v>306</v>
      </c>
      <c r="B132" s="87" t="s">
        <v>77</v>
      </c>
      <c r="C132" s="87">
        <v>9.2399999999999996E-2</v>
      </c>
      <c r="D132" s="87" t="s">
        <v>199</v>
      </c>
      <c r="E132" s="87" t="s">
        <v>200</v>
      </c>
      <c r="F132" s="87">
        <v>0.1726</v>
      </c>
      <c r="G132" s="87" t="s">
        <v>199</v>
      </c>
      <c r="H132" s="87" t="s">
        <v>200</v>
      </c>
      <c r="I132" s="87"/>
      <c r="J132" s="87" t="s">
        <v>105</v>
      </c>
      <c r="K132" s="87">
        <v>8.8000000000000007</v>
      </c>
      <c r="L132" s="2" t="s">
        <v>200</v>
      </c>
      <c r="M132" s="2" t="s">
        <v>187</v>
      </c>
      <c r="N132" s="83" t="s">
        <v>241</v>
      </c>
      <c r="O132" s="83">
        <v>1.0011363636363637</v>
      </c>
      <c r="P132" s="83"/>
      <c r="Q132" s="2" t="s">
        <v>195</v>
      </c>
      <c r="R132" s="2" t="s">
        <v>200</v>
      </c>
    </row>
    <row r="133" spans="1:18" ht="12.75" customHeight="1">
      <c r="A133" s="87" t="s">
        <v>307</v>
      </c>
      <c r="B133" s="87" t="s">
        <v>77</v>
      </c>
      <c r="C133" s="87">
        <v>6.4100000000000004E-2</v>
      </c>
      <c r="D133" s="87" t="s">
        <v>199</v>
      </c>
      <c r="E133" s="87" t="s">
        <v>200</v>
      </c>
      <c r="F133" s="87">
        <v>0.16930000000000001</v>
      </c>
      <c r="G133" s="87" t="s">
        <v>199</v>
      </c>
      <c r="H133" s="87" t="s">
        <v>200</v>
      </c>
      <c r="I133" s="87"/>
      <c r="J133" s="87" t="s">
        <v>105</v>
      </c>
      <c r="K133" s="87">
        <v>8.8000000000000007</v>
      </c>
      <c r="L133" s="2" t="s">
        <v>200</v>
      </c>
      <c r="M133" s="2" t="s">
        <v>187</v>
      </c>
      <c r="N133" s="83" t="s">
        <v>241</v>
      </c>
      <c r="O133" s="83">
        <v>1.0011363636363637</v>
      </c>
      <c r="P133" s="83"/>
      <c r="Q133" s="2" t="s">
        <v>195</v>
      </c>
      <c r="R133" s="2" t="s">
        <v>200</v>
      </c>
    </row>
    <row r="134" spans="1:18" ht="12.75" customHeight="1">
      <c r="A134" s="87" t="s">
        <v>308</v>
      </c>
      <c r="B134" s="87" t="s">
        <v>77</v>
      </c>
      <c r="C134" s="87">
        <v>5.7799999999999997E-2</v>
      </c>
      <c r="D134" s="87" t="s">
        <v>199</v>
      </c>
      <c r="E134" s="87" t="s">
        <v>200</v>
      </c>
      <c r="F134" s="87">
        <v>0.14349999999999999</v>
      </c>
      <c r="G134" s="87" t="s">
        <v>199</v>
      </c>
      <c r="H134" s="87" t="s">
        <v>200</v>
      </c>
      <c r="I134" s="87"/>
      <c r="J134" s="87" t="s">
        <v>105</v>
      </c>
      <c r="K134" s="87">
        <v>8.8000000000000007</v>
      </c>
      <c r="L134" s="2" t="s">
        <v>200</v>
      </c>
      <c r="M134" s="2" t="s">
        <v>187</v>
      </c>
      <c r="N134" s="83" t="s">
        <v>241</v>
      </c>
      <c r="O134" s="83">
        <v>1.0011363636363637</v>
      </c>
      <c r="P134" s="83"/>
      <c r="Q134" s="2" t="s">
        <v>195</v>
      </c>
      <c r="R134" s="2" t="s">
        <v>200</v>
      </c>
    </row>
    <row r="135" spans="1:18" ht="12.75" customHeight="1">
      <c r="A135" s="87" t="s">
        <v>309</v>
      </c>
      <c r="B135" s="87" t="s">
        <v>77</v>
      </c>
      <c r="C135" s="87">
        <v>4.9299999999999997E-2</v>
      </c>
      <c r="D135" s="87" t="s">
        <v>199</v>
      </c>
      <c r="E135" s="87" t="s">
        <v>200</v>
      </c>
      <c r="F135" s="87">
        <v>0.10920000000000001</v>
      </c>
      <c r="G135" s="87" t="s">
        <v>199</v>
      </c>
      <c r="H135" s="87" t="s">
        <v>200</v>
      </c>
      <c r="I135" s="87"/>
      <c r="J135" s="87" t="s">
        <v>105</v>
      </c>
      <c r="K135" s="87">
        <v>8.8000000000000007</v>
      </c>
      <c r="L135" s="2" t="s">
        <v>200</v>
      </c>
      <c r="M135" s="2" t="s">
        <v>187</v>
      </c>
      <c r="N135" s="83" t="s">
        <v>241</v>
      </c>
      <c r="O135" s="83">
        <v>1.0011363636363637</v>
      </c>
      <c r="P135" s="83"/>
      <c r="Q135" s="2" t="s">
        <v>195</v>
      </c>
      <c r="R135" s="2" t="s">
        <v>200</v>
      </c>
    </row>
    <row r="136" spans="1:18" ht="12.75" customHeight="1">
      <c r="A136" s="87" t="s">
        <v>310</v>
      </c>
      <c r="B136" s="87" t="s">
        <v>77</v>
      </c>
      <c r="C136" s="87">
        <v>5.28E-2</v>
      </c>
      <c r="D136" s="87" t="s">
        <v>199</v>
      </c>
      <c r="E136" s="87" t="s">
        <v>200</v>
      </c>
      <c r="F136" s="87">
        <v>0.1235</v>
      </c>
      <c r="G136" s="87" t="s">
        <v>199</v>
      </c>
      <c r="H136" s="87" t="s">
        <v>200</v>
      </c>
      <c r="I136" s="87"/>
      <c r="J136" s="87" t="s">
        <v>105</v>
      </c>
      <c r="K136" s="87">
        <v>8.8000000000000007</v>
      </c>
      <c r="L136" s="2" t="s">
        <v>200</v>
      </c>
      <c r="M136" s="2" t="s">
        <v>187</v>
      </c>
      <c r="N136" s="83" t="s">
        <v>241</v>
      </c>
      <c r="O136" s="83">
        <v>1.0011363636363637</v>
      </c>
      <c r="P136" s="83"/>
      <c r="Q136" s="2" t="s">
        <v>195</v>
      </c>
      <c r="R136" s="2" t="s">
        <v>200</v>
      </c>
    </row>
    <row r="137" spans="1:18" ht="12.75" customHeight="1">
      <c r="A137" s="87" t="s">
        <v>311</v>
      </c>
      <c r="B137" s="87" t="s">
        <v>77</v>
      </c>
      <c r="C137" s="87">
        <v>5.4600000000000003E-2</v>
      </c>
      <c r="D137" s="87" t="s">
        <v>199</v>
      </c>
      <c r="E137" s="87" t="s">
        <v>200</v>
      </c>
      <c r="F137" s="87">
        <v>0.13070000000000001</v>
      </c>
      <c r="G137" s="87" t="s">
        <v>199</v>
      </c>
      <c r="H137" s="87" t="s">
        <v>200</v>
      </c>
      <c r="I137" s="87"/>
      <c r="J137" s="87" t="s">
        <v>105</v>
      </c>
      <c r="K137" s="87">
        <v>8.8000000000000007</v>
      </c>
      <c r="L137" s="2" t="s">
        <v>200</v>
      </c>
      <c r="M137" s="2" t="s">
        <v>187</v>
      </c>
      <c r="N137" s="83" t="s">
        <v>241</v>
      </c>
      <c r="O137" s="83">
        <v>1.0011363636363637</v>
      </c>
      <c r="P137" s="83"/>
      <c r="Q137" s="2" t="s">
        <v>195</v>
      </c>
      <c r="R137" s="2" t="s">
        <v>200</v>
      </c>
    </row>
    <row r="138" spans="1:18" ht="12.75" customHeight="1">
      <c r="A138" s="87" t="s">
        <v>312</v>
      </c>
      <c r="B138" s="87" t="s">
        <v>77</v>
      </c>
      <c r="C138" s="87">
        <v>5.33E-2</v>
      </c>
      <c r="D138" s="87" t="s">
        <v>199</v>
      </c>
      <c r="E138" s="87" t="s">
        <v>200</v>
      </c>
      <c r="F138" s="87">
        <v>0.124</v>
      </c>
      <c r="G138" s="87" t="s">
        <v>199</v>
      </c>
      <c r="H138" s="87" t="s">
        <v>200</v>
      </c>
      <c r="I138" s="87"/>
      <c r="J138" s="87" t="s">
        <v>105</v>
      </c>
      <c r="K138" s="87">
        <v>8.8000000000000007</v>
      </c>
      <c r="L138" s="2" t="s">
        <v>200</v>
      </c>
      <c r="M138" s="2" t="s">
        <v>187</v>
      </c>
      <c r="N138" s="83" t="s">
        <v>241</v>
      </c>
      <c r="O138" s="83">
        <v>1.0011363636363637</v>
      </c>
      <c r="P138" s="83"/>
      <c r="Q138" s="2" t="s">
        <v>195</v>
      </c>
      <c r="R138" s="2" t="s">
        <v>200</v>
      </c>
    </row>
    <row r="139" spans="1:18" ht="12.75" customHeight="1">
      <c r="A139" s="87" t="s">
        <v>313</v>
      </c>
      <c r="B139" s="87" t="s">
        <v>77</v>
      </c>
      <c r="C139" s="87">
        <v>3.4099999999999998E-2</v>
      </c>
      <c r="D139" s="87" t="s">
        <v>199</v>
      </c>
      <c r="E139" s="87" t="s">
        <v>200</v>
      </c>
      <c r="F139" s="87">
        <v>2.8500000000000001E-2</v>
      </c>
      <c r="G139" s="87" t="s">
        <v>199</v>
      </c>
      <c r="H139" s="87" t="s">
        <v>200</v>
      </c>
      <c r="I139" s="87"/>
      <c r="J139" s="87" t="s">
        <v>105</v>
      </c>
      <c r="K139" s="87">
        <v>8.8000000000000007</v>
      </c>
      <c r="L139" s="2" t="s">
        <v>200</v>
      </c>
      <c r="M139" s="2" t="s">
        <v>187</v>
      </c>
      <c r="N139" s="83" t="s">
        <v>241</v>
      </c>
      <c r="O139" s="83">
        <v>1.0011363636363637</v>
      </c>
      <c r="P139" s="83"/>
      <c r="Q139" s="2" t="s">
        <v>195</v>
      </c>
      <c r="R139" s="2" t="s">
        <v>200</v>
      </c>
    </row>
    <row r="140" spans="1:18" ht="12.75" customHeight="1">
      <c r="A140" s="87" t="s">
        <v>314</v>
      </c>
      <c r="B140" s="87" t="s">
        <v>77</v>
      </c>
      <c r="C140" s="87">
        <v>3.2599999999999997E-2</v>
      </c>
      <c r="D140" s="87" t="s">
        <v>199</v>
      </c>
      <c r="E140" s="87" t="s">
        <v>200</v>
      </c>
      <c r="F140" s="87">
        <v>1.77E-2</v>
      </c>
      <c r="G140" s="87" t="s">
        <v>199</v>
      </c>
      <c r="H140" s="87" t="s">
        <v>200</v>
      </c>
      <c r="I140" s="87"/>
      <c r="J140" s="87" t="s">
        <v>105</v>
      </c>
      <c r="K140" s="87">
        <v>8.8000000000000007</v>
      </c>
      <c r="L140" s="2" t="s">
        <v>200</v>
      </c>
      <c r="M140" s="2" t="s">
        <v>187</v>
      </c>
      <c r="N140" s="83" t="s">
        <v>241</v>
      </c>
      <c r="O140" s="83">
        <v>1.0011363636363637</v>
      </c>
      <c r="P140" s="83"/>
      <c r="Q140" s="2" t="s">
        <v>195</v>
      </c>
      <c r="R140" s="2" t="s">
        <v>200</v>
      </c>
    </row>
    <row r="141" spans="1:18" ht="12.75" customHeight="1">
      <c r="A141" s="87" t="s">
        <v>315</v>
      </c>
      <c r="B141" s="87" t="s">
        <v>77</v>
      </c>
      <c r="C141" s="87">
        <v>5.1000000000000004E-3</v>
      </c>
      <c r="D141" s="87" t="s">
        <v>199</v>
      </c>
      <c r="E141" s="87" t="s">
        <v>200</v>
      </c>
      <c r="F141" s="87">
        <v>4.7999999999999996E-3</v>
      </c>
      <c r="G141" s="87" t="s">
        <v>199</v>
      </c>
      <c r="H141" s="87" t="s">
        <v>200</v>
      </c>
      <c r="I141" s="87"/>
      <c r="J141" s="87" t="s">
        <v>105</v>
      </c>
      <c r="K141" s="87">
        <v>8.8000000000000007</v>
      </c>
      <c r="L141" s="2" t="s">
        <v>200</v>
      </c>
      <c r="M141" s="2" t="s">
        <v>187</v>
      </c>
      <c r="N141" s="83" t="s">
        <v>242</v>
      </c>
      <c r="O141" s="83">
        <v>1.1534090909090908</v>
      </c>
      <c r="P141" s="83"/>
      <c r="Q141" s="2" t="s">
        <v>195</v>
      </c>
      <c r="R141" s="2" t="s">
        <v>200</v>
      </c>
    </row>
    <row r="142" spans="1:18" ht="12.75" customHeight="1">
      <c r="A142" s="87" t="s">
        <v>149</v>
      </c>
      <c r="B142" s="87" t="s">
        <v>77</v>
      </c>
      <c r="C142" s="87">
        <v>1.966</v>
      </c>
      <c r="D142" s="87" t="s">
        <v>199</v>
      </c>
      <c r="E142" s="87" t="s">
        <v>200</v>
      </c>
      <c r="F142" s="87">
        <v>0.17499999999999999</v>
      </c>
      <c r="G142" s="87" t="s">
        <v>199</v>
      </c>
      <c r="H142" s="87" t="s">
        <v>200</v>
      </c>
      <c r="I142" s="87"/>
      <c r="J142" s="87" t="s">
        <v>105</v>
      </c>
      <c r="K142" s="87">
        <v>8.8000000000000007</v>
      </c>
      <c r="L142" s="2" t="s">
        <v>200</v>
      </c>
      <c r="M142" s="2" t="s">
        <v>187</v>
      </c>
      <c r="N142" s="83" t="s">
        <v>245</v>
      </c>
      <c r="O142" s="83"/>
      <c r="P142" s="83"/>
      <c r="Q142" s="2"/>
      <c r="R142" s="2"/>
    </row>
    <row r="143" spans="1:18" ht="12.75" customHeight="1">
      <c r="A143" s="87" t="s">
        <v>316</v>
      </c>
      <c r="B143" s="87" t="s">
        <v>77</v>
      </c>
      <c r="C143" s="87">
        <v>1.966</v>
      </c>
      <c r="D143" s="87" t="s">
        <v>199</v>
      </c>
      <c r="E143" s="87" t="s">
        <v>200</v>
      </c>
      <c r="F143" s="87">
        <v>0.17499999999999999</v>
      </c>
      <c r="G143" s="87" t="s">
        <v>199</v>
      </c>
      <c r="H143" s="87" t="s">
        <v>200</v>
      </c>
      <c r="I143" s="87"/>
      <c r="J143" s="87" t="s">
        <v>105</v>
      </c>
      <c r="K143" s="87">
        <v>8.8000000000000007</v>
      </c>
      <c r="L143" s="2" t="s">
        <v>200</v>
      </c>
      <c r="M143" s="2" t="s">
        <v>187</v>
      </c>
      <c r="N143" s="83" t="s">
        <v>246</v>
      </c>
      <c r="O143" s="83">
        <v>0.50681818181818172</v>
      </c>
      <c r="P143" s="83"/>
      <c r="Q143" s="2" t="s">
        <v>195</v>
      </c>
      <c r="R143" s="2" t="s">
        <v>200</v>
      </c>
    </row>
    <row r="144" spans="1:18" ht="12.75" customHeight="1">
      <c r="A144" s="87" t="s">
        <v>317</v>
      </c>
      <c r="B144" s="87" t="s">
        <v>77</v>
      </c>
      <c r="C144" s="87">
        <v>6.6000000000000003E-2</v>
      </c>
      <c r="D144" s="87" t="s">
        <v>199</v>
      </c>
      <c r="E144" s="87" t="s">
        <v>200</v>
      </c>
      <c r="F144" s="87">
        <v>0.17499999999999999</v>
      </c>
      <c r="G144" s="87" t="s">
        <v>199</v>
      </c>
      <c r="H144" s="87" t="s">
        <v>200</v>
      </c>
      <c r="I144" s="87"/>
      <c r="J144" s="87" t="s">
        <v>105</v>
      </c>
      <c r="K144" s="87">
        <v>8.8000000000000007</v>
      </c>
      <c r="L144" s="2" t="s">
        <v>200</v>
      </c>
      <c r="M144" s="2" t="s">
        <v>187</v>
      </c>
      <c r="N144" s="83" t="s">
        <v>244</v>
      </c>
      <c r="O144" s="83">
        <v>0.65795454545454546</v>
      </c>
      <c r="P144" s="83"/>
      <c r="Q144" s="2" t="s">
        <v>195</v>
      </c>
      <c r="R144" s="2" t="s">
        <v>200</v>
      </c>
    </row>
    <row r="145" spans="1:18" ht="12.75" customHeight="1">
      <c r="A145" s="87" t="s">
        <v>318</v>
      </c>
      <c r="B145" s="87" t="s">
        <v>77</v>
      </c>
      <c r="C145" s="87">
        <v>0.19700000000000001</v>
      </c>
      <c r="D145" s="87" t="s">
        <v>199</v>
      </c>
      <c r="E145" s="87" t="s">
        <v>200</v>
      </c>
      <c r="F145" s="87">
        <v>0.17499999999999999</v>
      </c>
      <c r="G145" s="87" t="s">
        <v>199</v>
      </c>
      <c r="H145" s="87" t="s">
        <v>200</v>
      </c>
      <c r="I145" s="87"/>
      <c r="J145" s="87" t="s">
        <v>105</v>
      </c>
      <c r="K145" s="87">
        <v>8.8000000000000007</v>
      </c>
      <c r="L145" s="2" t="s">
        <v>200</v>
      </c>
      <c r="M145" s="2" t="s">
        <v>187</v>
      </c>
      <c r="N145" s="83" t="s">
        <v>247</v>
      </c>
      <c r="O145" s="83"/>
      <c r="P145" s="83">
        <v>0.63181818181818172</v>
      </c>
      <c r="Q145" s="2" t="s">
        <v>195</v>
      </c>
      <c r="R145" s="2" t="s">
        <v>200</v>
      </c>
    </row>
    <row r="146" spans="1:18" ht="12.75" customHeight="1">
      <c r="A146" s="87" t="s">
        <v>154</v>
      </c>
      <c r="B146" s="87" t="s">
        <v>77</v>
      </c>
      <c r="C146" s="87">
        <v>2.1000000000000001E-2</v>
      </c>
      <c r="D146" s="87" t="s">
        <v>199</v>
      </c>
      <c r="E146" s="87" t="s">
        <v>200</v>
      </c>
      <c r="F146" s="87">
        <v>1.7000000000000001E-2</v>
      </c>
      <c r="G146" s="87" t="s">
        <v>199</v>
      </c>
      <c r="H146" s="87" t="s">
        <v>200</v>
      </c>
      <c r="I146" s="87"/>
      <c r="J146" s="87" t="s">
        <v>105</v>
      </c>
      <c r="K146" s="87">
        <v>8.8000000000000007</v>
      </c>
      <c r="L146" s="2" t="s">
        <v>200</v>
      </c>
      <c r="M146" s="2" t="s">
        <v>187</v>
      </c>
      <c r="N146" s="83"/>
      <c r="O146" s="83"/>
      <c r="P146" s="83"/>
      <c r="Q146" s="2"/>
      <c r="R146" s="2"/>
    </row>
    <row r="147" spans="1:18" ht="12.75" customHeight="1">
      <c r="A147" s="87" t="s">
        <v>319</v>
      </c>
      <c r="B147" s="87" t="s">
        <v>77</v>
      </c>
      <c r="C147" s="87">
        <v>0.40899999999999997</v>
      </c>
      <c r="D147" s="87" t="s">
        <v>199</v>
      </c>
      <c r="E147" s="87" t="s">
        <v>200</v>
      </c>
      <c r="F147" s="87">
        <v>5.1499999999999997E-2</v>
      </c>
      <c r="G147" s="87" t="s">
        <v>199</v>
      </c>
      <c r="H147" s="87" t="s">
        <v>200</v>
      </c>
      <c r="I147" s="87"/>
      <c r="J147" s="87" t="s">
        <v>105</v>
      </c>
      <c r="K147" s="87">
        <v>5.9</v>
      </c>
      <c r="L147" s="2" t="s">
        <v>200</v>
      </c>
      <c r="M147" s="2" t="s">
        <v>187</v>
      </c>
      <c r="N147" s="83" t="s">
        <v>241</v>
      </c>
      <c r="O147" s="83">
        <v>1.4932203389830507</v>
      </c>
      <c r="P147" s="83"/>
      <c r="Q147" s="2" t="s">
        <v>195</v>
      </c>
      <c r="R147" s="2" t="s">
        <v>200</v>
      </c>
    </row>
    <row r="148" spans="1:18" ht="12.75" customHeight="1">
      <c r="A148" s="87" t="s">
        <v>320</v>
      </c>
      <c r="B148" s="87" t="s">
        <v>77</v>
      </c>
      <c r="C148" s="87">
        <v>0.36749999999999999</v>
      </c>
      <c r="D148" s="87" t="s">
        <v>199</v>
      </c>
      <c r="E148" s="87" t="s">
        <v>200</v>
      </c>
      <c r="F148" s="87">
        <v>8.4900000000000003E-2</v>
      </c>
      <c r="G148" s="87" t="s">
        <v>199</v>
      </c>
      <c r="H148" s="87" t="s">
        <v>200</v>
      </c>
      <c r="I148" s="87"/>
      <c r="J148" s="87" t="s">
        <v>105</v>
      </c>
      <c r="K148" s="87">
        <v>5.9</v>
      </c>
      <c r="L148" s="2" t="s">
        <v>200</v>
      </c>
      <c r="M148" s="2" t="s">
        <v>187</v>
      </c>
      <c r="N148" s="83" t="s">
        <v>241</v>
      </c>
      <c r="O148" s="83">
        <v>1.4932203389830507</v>
      </c>
      <c r="P148" s="83"/>
      <c r="Q148" s="2" t="s">
        <v>195</v>
      </c>
      <c r="R148" s="2" t="s">
        <v>200</v>
      </c>
    </row>
    <row r="149" spans="1:18" ht="12.75" customHeight="1">
      <c r="A149" s="87" t="s">
        <v>321</v>
      </c>
      <c r="B149" s="87" t="s">
        <v>77</v>
      </c>
      <c r="C149" s="87">
        <v>0.34920000000000001</v>
      </c>
      <c r="D149" s="87" t="s">
        <v>199</v>
      </c>
      <c r="E149" s="87" t="s">
        <v>200</v>
      </c>
      <c r="F149" s="87">
        <v>9.3299999999999994E-2</v>
      </c>
      <c r="G149" s="87" t="s">
        <v>199</v>
      </c>
      <c r="H149" s="87" t="s">
        <v>200</v>
      </c>
      <c r="I149" s="87"/>
      <c r="J149" s="87" t="s">
        <v>105</v>
      </c>
      <c r="K149" s="87">
        <v>5.9</v>
      </c>
      <c r="L149" s="2" t="s">
        <v>200</v>
      </c>
      <c r="M149" s="2" t="s">
        <v>187</v>
      </c>
      <c r="N149" s="83" t="s">
        <v>241</v>
      </c>
      <c r="O149" s="83">
        <v>1.4932203389830507</v>
      </c>
      <c r="P149" s="83"/>
      <c r="Q149" s="2" t="s">
        <v>195</v>
      </c>
      <c r="R149" s="2" t="s">
        <v>200</v>
      </c>
    </row>
    <row r="150" spans="1:18" ht="12.75" customHeight="1">
      <c r="A150" s="87" t="s">
        <v>322</v>
      </c>
      <c r="B150" s="87" t="s">
        <v>77</v>
      </c>
      <c r="C150" s="87">
        <v>0.3246</v>
      </c>
      <c r="D150" s="87" t="s">
        <v>199</v>
      </c>
      <c r="E150" s="87" t="s">
        <v>200</v>
      </c>
      <c r="F150" s="87">
        <v>0.1142</v>
      </c>
      <c r="G150" s="87" t="s">
        <v>199</v>
      </c>
      <c r="H150" s="87" t="s">
        <v>200</v>
      </c>
      <c r="I150" s="87"/>
      <c r="J150" s="87" t="s">
        <v>105</v>
      </c>
      <c r="K150" s="87">
        <v>5.9</v>
      </c>
      <c r="L150" s="2" t="s">
        <v>200</v>
      </c>
      <c r="M150" s="2" t="s">
        <v>187</v>
      </c>
      <c r="N150" s="83" t="s">
        <v>241</v>
      </c>
      <c r="O150" s="83">
        <v>1.4932203389830507</v>
      </c>
      <c r="P150" s="83"/>
      <c r="Q150" s="2" t="s">
        <v>195</v>
      </c>
      <c r="R150" s="2" t="s">
        <v>200</v>
      </c>
    </row>
    <row r="151" spans="1:18" ht="12.75" customHeight="1">
      <c r="A151" s="87" t="s">
        <v>323</v>
      </c>
      <c r="B151" s="87" t="s">
        <v>77</v>
      </c>
      <c r="C151" s="87">
        <v>0.1278</v>
      </c>
      <c r="D151" s="87" t="s">
        <v>199</v>
      </c>
      <c r="E151" s="87" t="s">
        <v>200</v>
      </c>
      <c r="F151" s="87">
        <v>0.16800000000000001</v>
      </c>
      <c r="G151" s="87" t="s">
        <v>199</v>
      </c>
      <c r="H151" s="87" t="s">
        <v>200</v>
      </c>
      <c r="I151" s="87"/>
      <c r="J151" s="87" t="s">
        <v>105</v>
      </c>
      <c r="K151" s="87">
        <v>5.9</v>
      </c>
      <c r="L151" s="2" t="s">
        <v>200</v>
      </c>
      <c r="M151" s="2" t="s">
        <v>187</v>
      </c>
      <c r="N151" s="83" t="s">
        <v>241</v>
      </c>
      <c r="O151" s="83">
        <v>1.4932203389830507</v>
      </c>
      <c r="P151" s="83"/>
      <c r="Q151" s="2" t="s">
        <v>195</v>
      </c>
      <c r="R151" s="2" t="s">
        <v>200</v>
      </c>
    </row>
    <row r="152" spans="1:18" ht="12.75" customHeight="1">
      <c r="A152" s="87" t="s">
        <v>324</v>
      </c>
      <c r="B152" s="87" t="s">
        <v>77</v>
      </c>
      <c r="C152" s="87">
        <v>9.2399999999999996E-2</v>
      </c>
      <c r="D152" s="87" t="s">
        <v>199</v>
      </c>
      <c r="E152" s="87" t="s">
        <v>200</v>
      </c>
      <c r="F152" s="87">
        <v>0.1726</v>
      </c>
      <c r="G152" s="87" t="s">
        <v>199</v>
      </c>
      <c r="H152" s="87" t="s">
        <v>200</v>
      </c>
      <c r="I152" s="87"/>
      <c r="J152" s="87" t="s">
        <v>105</v>
      </c>
      <c r="K152" s="87">
        <v>5.9</v>
      </c>
      <c r="L152" s="2" t="s">
        <v>200</v>
      </c>
      <c r="M152" s="2" t="s">
        <v>187</v>
      </c>
      <c r="N152" s="83" t="s">
        <v>241</v>
      </c>
      <c r="O152" s="83">
        <v>1.4932203389830507</v>
      </c>
      <c r="P152" s="83"/>
      <c r="Q152" s="2" t="s">
        <v>195</v>
      </c>
      <c r="R152" s="2" t="s">
        <v>200</v>
      </c>
    </row>
    <row r="153" spans="1:18" ht="12.75" customHeight="1">
      <c r="A153" s="87" t="s">
        <v>325</v>
      </c>
      <c r="B153" s="87" t="s">
        <v>77</v>
      </c>
      <c r="C153" s="87">
        <v>6.4100000000000004E-2</v>
      </c>
      <c r="D153" s="87" t="s">
        <v>199</v>
      </c>
      <c r="E153" s="87" t="s">
        <v>200</v>
      </c>
      <c r="F153" s="87">
        <v>0.16930000000000001</v>
      </c>
      <c r="G153" s="87" t="s">
        <v>199</v>
      </c>
      <c r="H153" s="87" t="s">
        <v>200</v>
      </c>
      <c r="I153" s="87"/>
      <c r="J153" s="87" t="s">
        <v>105</v>
      </c>
      <c r="K153" s="87">
        <v>5.9</v>
      </c>
      <c r="L153" s="2" t="s">
        <v>200</v>
      </c>
      <c r="M153" s="2" t="s">
        <v>187</v>
      </c>
      <c r="N153" s="83" t="s">
        <v>241</v>
      </c>
      <c r="O153" s="83">
        <v>1.4932203389830507</v>
      </c>
      <c r="P153" s="83"/>
      <c r="Q153" s="2" t="s">
        <v>195</v>
      </c>
      <c r="R153" s="2" t="s">
        <v>200</v>
      </c>
    </row>
    <row r="154" spans="1:18" ht="12.75" customHeight="1">
      <c r="A154" s="87" t="s">
        <v>326</v>
      </c>
      <c r="B154" s="87" t="s">
        <v>77</v>
      </c>
      <c r="C154" s="87">
        <v>5.7799999999999997E-2</v>
      </c>
      <c r="D154" s="87" t="s">
        <v>199</v>
      </c>
      <c r="E154" s="87" t="s">
        <v>200</v>
      </c>
      <c r="F154" s="87">
        <v>0.14349999999999999</v>
      </c>
      <c r="G154" s="87" t="s">
        <v>199</v>
      </c>
      <c r="H154" s="87" t="s">
        <v>200</v>
      </c>
      <c r="I154" s="87"/>
      <c r="J154" s="87" t="s">
        <v>105</v>
      </c>
      <c r="K154" s="87">
        <v>5.9</v>
      </c>
      <c r="L154" s="2" t="s">
        <v>200</v>
      </c>
      <c r="M154" s="2" t="s">
        <v>187</v>
      </c>
      <c r="N154" s="83" t="s">
        <v>241</v>
      </c>
      <c r="O154" s="83">
        <v>1.4932203389830507</v>
      </c>
      <c r="P154" s="83"/>
      <c r="Q154" s="2" t="s">
        <v>195</v>
      </c>
      <c r="R154" s="2" t="s">
        <v>200</v>
      </c>
    </row>
    <row r="155" spans="1:18" ht="12.75" customHeight="1">
      <c r="A155" s="87" t="s">
        <v>327</v>
      </c>
      <c r="B155" s="87" t="s">
        <v>77</v>
      </c>
      <c r="C155" s="87">
        <v>4.9299999999999997E-2</v>
      </c>
      <c r="D155" s="87" t="s">
        <v>199</v>
      </c>
      <c r="E155" s="87" t="s">
        <v>200</v>
      </c>
      <c r="F155" s="87">
        <v>0.10920000000000001</v>
      </c>
      <c r="G155" s="87" t="s">
        <v>199</v>
      </c>
      <c r="H155" s="87" t="s">
        <v>200</v>
      </c>
      <c r="I155" s="87"/>
      <c r="J155" s="87" t="s">
        <v>105</v>
      </c>
      <c r="K155" s="87">
        <v>5.9</v>
      </c>
      <c r="L155" s="2" t="s">
        <v>200</v>
      </c>
      <c r="M155" s="2" t="s">
        <v>187</v>
      </c>
      <c r="N155" s="83" t="s">
        <v>241</v>
      </c>
      <c r="O155" s="83">
        <v>1.4932203389830507</v>
      </c>
      <c r="P155" s="83"/>
      <c r="Q155" s="2" t="s">
        <v>195</v>
      </c>
      <c r="R155" s="2" t="s">
        <v>200</v>
      </c>
    </row>
    <row r="156" spans="1:18" ht="12.75" customHeight="1">
      <c r="A156" s="87" t="s">
        <v>328</v>
      </c>
      <c r="B156" s="87" t="s">
        <v>77</v>
      </c>
      <c r="C156" s="87">
        <v>5.28E-2</v>
      </c>
      <c r="D156" s="87" t="s">
        <v>199</v>
      </c>
      <c r="E156" s="87" t="s">
        <v>200</v>
      </c>
      <c r="F156" s="87">
        <v>0.1235</v>
      </c>
      <c r="G156" s="87" t="s">
        <v>199</v>
      </c>
      <c r="H156" s="87" t="s">
        <v>200</v>
      </c>
      <c r="I156" s="87"/>
      <c r="J156" s="87" t="s">
        <v>105</v>
      </c>
      <c r="K156" s="87">
        <v>5.9</v>
      </c>
      <c r="L156" s="2" t="s">
        <v>200</v>
      </c>
      <c r="M156" s="2" t="s">
        <v>187</v>
      </c>
      <c r="N156" s="83" t="s">
        <v>241</v>
      </c>
      <c r="O156" s="83">
        <v>1.4932203389830507</v>
      </c>
      <c r="P156" s="83"/>
      <c r="Q156" s="2" t="s">
        <v>195</v>
      </c>
      <c r="R156" s="2" t="s">
        <v>200</v>
      </c>
    </row>
    <row r="157" spans="1:18" ht="12.75" customHeight="1">
      <c r="A157" s="87" t="s">
        <v>329</v>
      </c>
      <c r="B157" s="87" t="s">
        <v>77</v>
      </c>
      <c r="C157" s="87">
        <v>5.4600000000000003E-2</v>
      </c>
      <c r="D157" s="87" t="s">
        <v>199</v>
      </c>
      <c r="E157" s="87" t="s">
        <v>200</v>
      </c>
      <c r="F157" s="87">
        <v>0.13070000000000001</v>
      </c>
      <c r="G157" s="87" t="s">
        <v>199</v>
      </c>
      <c r="H157" s="87" t="s">
        <v>200</v>
      </c>
      <c r="I157" s="87"/>
      <c r="J157" s="87" t="s">
        <v>105</v>
      </c>
      <c r="K157" s="87">
        <v>5.9</v>
      </c>
      <c r="L157" s="2" t="s">
        <v>200</v>
      </c>
      <c r="M157" s="2" t="s">
        <v>187</v>
      </c>
      <c r="N157" s="83" t="s">
        <v>241</v>
      </c>
      <c r="O157" s="83">
        <v>1.4932203389830507</v>
      </c>
      <c r="P157" s="83"/>
      <c r="Q157" s="2" t="s">
        <v>195</v>
      </c>
      <c r="R157" s="2" t="s">
        <v>200</v>
      </c>
    </row>
    <row r="158" spans="1:18" ht="12.75" customHeight="1">
      <c r="A158" s="87" t="s">
        <v>330</v>
      </c>
      <c r="B158" s="87" t="s">
        <v>77</v>
      </c>
      <c r="C158" s="87">
        <v>5.33E-2</v>
      </c>
      <c r="D158" s="87" t="s">
        <v>199</v>
      </c>
      <c r="E158" s="87" t="s">
        <v>200</v>
      </c>
      <c r="F158" s="87">
        <v>0.124</v>
      </c>
      <c r="G158" s="87" t="s">
        <v>199</v>
      </c>
      <c r="H158" s="87" t="s">
        <v>200</v>
      </c>
      <c r="I158" s="87"/>
      <c r="J158" s="87" t="s">
        <v>105</v>
      </c>
      <c r="K158" s="87">
        <v>5.9</v>
      </c>
      <c r="L158" s="2" t="s">
        <v>200</v>
      </c>
      <c r="M158" s="2" t="s">
        <v>187</v>
      </c>
      <c r="N158" s="83" t="s">
        <v>241</v>
      </c>
      <c r="O158" s="83">
        <v>1.4932203389830507</v>
      </c>
      <c r="P158" s="83"/>
      <c r="Q158" s="2" t="s">
        <v>195</v>
      </c>
      <c r="R158" s="2" t="s">
        <v>200</v>
      </c>
    </row>
    <row r="159" spans="1:18" ht="12.75" customHeight="1">
      <c r="A159" s="87" t="s">
        <v>331</v>
      </c>
      <c r="B159" s="87" t="s">
        <v>77</v>
      </c>
      <c r="C159" s="87">
        <v>3.4099999999999998E-2</v>
      </c>
      <c r="D159" s="87" t="s">
        <v>199</v>
      </c>
      <c r="E159" s="87" t="s">
        <v>200</v>
      </c>
      <c r="F159" s="87">
        <v>2.8500000000000001E-2</v>
      </c>
      <c r="G159" s="87" t="s">
        <v>199</v>
      </c>
      <c r="H159" s="87" t="s">
        <v>200</v>
      </c>
      <c r="I159" s="87"/>
      <c r="J159" s="87" t="s">
        <v>105</v>
      </c>
      <c r="K159" s="87">
        <v>5.9</v>
      </c>
      <c r="L159" s="2" t="s">
        <v>200</v>
      </c>
      <c r="M159" s="2" t="s">
        <v>187</v>
      </c>
      <c r="N159" s="83" t="s">
        <v>241</v>
      </c>
      <c r="O159" s="83">
        <v>1.4932203389830507</v>
      </c>
      <c r="P159" s="83"/>
      <c r="Q159" s="2" t="s">
        <v>195</v>
      </c>
      <c r="R159" s="2" t="s">
        <v>200</v>
      </c>
    </row>
    <row r="160" spans="1:18" ht="12.75" customHeight="1">
      <c r="A160" s="87" t="s">
        <v>332</v>
      </c>
      <c r="B160" s="87" t="s">
        <v>77</v>
      </c>
      <c r="C160" s="87">
        <v>3.2599999999999997E-2</v>
      </c>
      <c r="D160" s="87" t="s">
        <v>199</v>
      </c>
      <c r="E160" s="87" t="s">
        <v>200</v>
      </c>
      <c r="F160" s="87">
        <v>1.77E-2</v>
      </c>
      <c r="G160" s="87" t="s">
        <v>199</v>
      </c>
      <c r="H160" s="87" t="s">
        <v>200</v>
      </c>
      <c r="I160" s="87"/>
      <c r="J160" s="87" t="s">
        <v>105</v>
      </c>
      <c r="K160" s="87">
        <v>5.9</v>
      </c>
      <c r="L160" s="2" t="s">
        <v>200</v>
      </c>
      <c r="M160" s="2" t="s">
        <v>187</v>
      </c>
      <c r="N160" s="83" t="s">
        <v>241</v>
      </c>
      <c r="O160" s="83">
        <v>1.4932203389830507</v>
      </c>
      <c r="P160" s="83"/>
      <c r="Q160" s="2" t="s">
        <v>195</v>
      </c>
      <c r="R160" s="2" t="s">
        <v>200</v>
      </c>
    </row>
    <row r="161" spans="1:20" ht="12.75" customHeight="1">
      <c r="A161" s="87" t="s">
        <v>333</v>
      </c>
      <c r="B161" s="87" t="s">
        <v>77</v>
      </c>
      <c r="C161" s="87">
        <v>5.1000000000000004E-3</v>
      </c>
      <c r="D161" s="87" t="s">
        <v>199</v>
      </c>
      <c r="E161" s="87" t="s">
        <v>200</v>
      </c>
      <c r="F161" s="87">
        <v>4.7999999999999996E-3</v>
      </c>
      <c r="G161" s="87" t="s">
        <v>199</v>
      </c>
      <c r="H161" s="87" t="s">
        <v>200</v>
      </c>
      <c r="I161" s="87"/>
      <c r="J161" s="87" t="s">
        <v>105</v>
      </c>
      <c r="K161" s="87">
        <v>5.9</v>
      </c>
      <c r="L161" s="2" t="s">
        <v>200</v>
      </c>
      <c r="M161" s="2" t="s">
        <v>187</v>
      </c>
      <c r="N161" s="83" t="s">
        <v>242</v>
      </c>
      <c r="O161" s="83">
        <v>1.7203389830508473</v>
      </c>
      <c r="P161" s="83"/>
      <c r="Q161" s="2" t="s">
        <v>195</v>
      </c>
      <c r="R161" s="2" t="s">
        <v>200</v>
      </c>
    </row>
    <row r="162" spans="1:20" ht="12.75" customHeight="1">
      <c r="A162" s="87" t="s">
        <v>150</v>
      </c>
      <c r="B162" s="87" t="s">
        <v>77</v>
      </c>
      <c r="C162" s="87">
        <v>1.966</v>
      </c>
      <c r="D162" s="87" t="s">
        <v>199</v>
      </c>
      <c r="E162" s="87" t="s">
        <v>200</v>
      </c>
      <c r="F162" s="87">
        <v>0.17499999999999999</v>
      </c>
      <c r="G162" s="87" t="s">
        <v>199</v>
      </c>
      <c r="H162" s="87" t="s">
        <v>200</v>
      </c>
      <c r="I162" s="87"/>
      <c r="J162" s="87" t="s">
        <v>105</v>
      </c>
      <c r="K162" s="87">
        <v>5.9</v>
      </c>
      <c r="L162" s="2" t="s">
        <v>200</v>
      </c>
      <c r="M162" s="2" t="s">
        <v>187</v>
      </c>
      <c r="N162" s="83" t="s">
        <v>245</v>
      </c>
      <c r="O162" s="83"/>
      <c r="P162" s="83"/>
      <c r="Q162" s="2"/>
      <c r="R162" s="2"/>
    </row>
    <row r="163" spans="1:20" ht="12.75" customHeight="1">
      <c r="A163" s="87" t="s">
        <v>334</v>
      </c>
      <c r="B163" s="87" t="s">
        <v>77</v>
      </c>
      <c r="C163" s="87">
        <v>1.966</v>
      </c>
      <c r="D163" s="87" t="s">
        <v>199</v>
      </c>
      <c r="E163" s="87" t="s">
        <v>200</v>
      </c>
      <c r="F163" s="87">
        <v>0.17499999999999999</v>
      </c>
      <c r="G163" s="87" t="s">
        <v>199</v>
      </c>
      <c r="H163" s="87" t="s">
        <v>200</v>
      </c>
      <c r="I163" s="87"/>
      <c r="J163" s="87" t="s">
        <v>105</v>
      </c>
      <c r="K163" s="87">
        <v>5.9</v>
      </c>
      <c r="L163" s="2" t="s">
        <v>200</v>
      </c>
      <c r="M163" s="2" t="s">
        <v>187</v>
      </c>
      <c r="N163" s="83" t="s">
        <v>246</v>
      </c>
      <c r="O163" s="83">
        <v>0.75593220338983047</v>
      </c>
      <c r="P163" s="83"/>
      <c r="Q163" s="2" t="s">
        <v>195</v>
      </c>
      <c r="R163" s="2" t="s">
        <v>200</v>
      </c>
    </row>
    <row r="164" spans="1:20" ht="12.75" customHeight="1">
      <c r="A164" s="87" t="s">
        <v>335</v>
      </c>
      <c r="B164" s="87" t="s">
        <v>77</v>
      </c>
      <c r="C164" s="87">
        <v>6.6000000000000003E-2</v>
      </c>
      <c r="D164" s="87" t="s">
        <v>199</v>
      </c>
      <c r="E164" s="87" t="s">
        <v>200</v>
      </c>
      <c r="F164" s="87">
        <v>0.17499999999999999</v>
      </c>
      <c r="G164" s="87" t="s">
        <v>199</v>
      </c>
      <c r="H164" s="87" t="s">
        <v>200</v>
      </c>
      <c r="I164" s="87"/>
      <c r="J164" s="87" t="s">
        <v>105</v>
      </c>
      <c r="K164" s="87">
        <v>5.9</v>
      </c>
      <c r="L164" s="2" t="s">
        <v>200</v>
      </c>
      <c r="M164" s="2" t="s">
        <v>187</v>
      </c>
      <c r="N164" s="83" t="s">
        <v>244</v>
      </c>
      <c r="O164" s="83">
        <v>0.98135593220338979</v>
      </c>
      <c r="P164" s="83"/>
      <c r="Q164" s="2" t="s">
        <v>195</v>
      </c>
      <c r="R164" s="2" t="s">
        <v>200</v>
      </c>
    </row>
    <row r="165" spans="1:20" ht="12.75" customHeight="1">
      <c r="A165" s="87" t="s">
        <v>336</v>
      </c>
      <c r="B165" s="87" t="s">
        <v>77</v>
      </c>
      <c r="C165" s="87">
        <v>0.19700000000000001</v>
      </c>
      <c r="D165" s="87" t="s">
        <v>199</v>
      </c>
      <c r="E165" s="87" t="s">
        <v>200</v>
      </c>
      <c r="F165" s="87">
        <v>0.17499999999999999</v>
      </c>
      <c r="G165" s="87" t="s">
        <v>199</v>
      </c>
      <c r="H165" s="87" t="s">
        <v>200</v>
      </c>
      <c r="I165" s="87"/>
      <c r="J165" s="87" t="s">
        <v>105</v>
      </c>
      <c r="K165" s="87">
        <v>5.9</v>
      </c>
      <c r="L165" s="2" t="s">
        <v>200</v>
      </c>
      <c r="M165" s="2" t="s">
        <v>187</v>
      </c>
      <c r="N165" s="83" t="s">
        <v>247</v>
      </c>
      <c r="O165" s="83"/>
      <c r="P165" s="83">
        <v>0.94237288135593211</v>
      </c>
      <c r="Q165" s="2" t="s">
        <v>195</v>
      </c>
      <c r="R165" s="2" t="s">
        <v>200</v>
      </c>
    </row>
    <row r="166" spans="1:20" ht="12.75" customHeight="1">
      <c r="A166" s="87" t="s">
        <v>155</v>
      </c>
      <c r="B166" s="87" t="s">
        <v>77</v>
      </c>
      <c r="C166" s="87">
        <v>2.1000000000000001E-2</v>
      </c>
      <c r="D166" s="87" t="s">
        <v>199</v>
      </c>
      <c r="E166" s="87" t="s">
        <v>200</v>
      </c>
      <c r="F166" s="87">
        <v>1.7000000000000001E-2</v>
      </c>
      <c r="G166" s="87" t="s">
        <v>199</v>
      </c>
      <c r="H166" s="87" t="s">
        <v>200</v>
      </c>
      <c r="I166" s="87"/>
      <c r="J166" s="87" t="s">
        <v>105</v>
      </c>
      <c r="K166" s="87">
        <v>5.9</v>
      </c>
      <c r="L166" s="2" t="s">
        <v>200</v>
      </c>
      <c r="M166" s="2" t="s">
        <v>187</v>
      </c>
      <c r="N166" s="83"/>
      <c r="O166" s="83"/>
      <c r="P166" s="83"/>
      <c r="Q166" s="2"/>
      <c r="R166" s="2"/>
    </row>
    <row r="167" spans="1:20" ht="12.75" customHeight="1">
      <c r="A167" s="87" t="s">
        <v>337</v>
      </c>
      <c r="B167" s="87" t="s">
        <v>77</v>
      </c>
      <c r="C167" s="87">
        <v>6.7199999999999996E-2</v>
      </c>
      <c r="D167" s="87" t="s">
        <v>199</v>
      </c>
      <c r="E167" s="87" t="s">
        <v>200</v>
      </c>
      <c r="F167" s="87">
        <v>6.8999999999999999E-3</v>
      </c>
      <c r="G167" s="87" t="s">
        <v>199</v>
      </c>
      <c r="H167" s="87" t="s">
        <v>200</v>
      </c>
      <c r="I167" s="87"/>
      <c r="J167" s="87" t="s">
        <v>105</v>
      </c>
      <c r="K167" s="87">
        <v>50</v>
      </c>
      <c r="L167" s="2" t="s">
        <v>200</v>
      </c>
      <c r="M167" s="2" t="s">
        <v>187</v>
      </c>
      <c r="N167" s="83" t="s">
        <v>242</v>
      </c>
      <c r="O167" s="83">
        <v>0.20300000000000001</v>
      </c>
      <c r="P167" s="83"/>
      <c r="Q167" s="2" t="s">
        <v>195</v>
      </c>
      <c r="R167" s="2" t="s">
        <v>200</v>
      </c>
    </row>
    <row r="168" spans="1:20" ht="12.75" customHeight="1">
      <c r="A168" s="87" t="s">
        <v>338</v>
      </c>
      <c r="B168" s="87" t="s">
        <v>77</v>
      </c>
      <c r="C168" s="87">
        <v>8.9899999999999994E-2</v>
      </c>
      <c r="D168" s="87" t="s">
        <v>199</v>
      </c>
      <c r="E168" s="87" t="s">
        <v>200</v>
      </c>
      <c r="F168" s="87">
        <v>8.6999999999999994E-3</v>
      </c>
      <c r="G168" s="87" t="s">
        <v>199</v>
      </c>
      <c r="H168" s="87" t="s">
        <v>200</v>
      </c>
      <c r="I168" s="87"/>
      <c r="J168" s="87" t="s">
        <v>105</v>
      </c>
      <c r="K168" s="87">
        <v>50</v>
      </c>
      <c r="L168" s="2" t="s">
        <v>200</v>
      </c>
      <c r="M168" s="2" t="s">
        <v>187</v>
      </c>
      <c r="N168" s="83" t="s">
        <v>242</v>
      </c>
      <c r="O168" s="83">
        <v>0.20300000000000001</v>
      </c>
      <c r="P168" s="83"/>
      <c r="Q168" s="2" t="s">
        <v>195</v>
      </c>
      <c r="R168" s="2" t="s">
        <v>200</v>
      </c>
    </row>
    <row r="169" spans="1:20" ht="12.75" customHeight="1">
      <c r="A169" s="87" t="s">
        <v>339</v>
      </c>
      <c r="B169" s="87" t="s">
        <v>77</v>
      </c>
      <c r="C169" s="87">
        <v>7.0000000000000007E-2</v>
      </c>
      <c r="D169" s="87" t="s">
        <v>199</v>
      </c>
      <c r="E169" s="87" t="s">
        <v>200</v>
      </c>
      <c r="F169" s="87">
        <v>7.0000000000000001E-3</v>
      </c>
      <c r="G169" s="87" t="s">
        <v>199</v>
      </c>
      <c r="H169" s="87" t="s">
        <v>200</v>
      </c>
      <c r="I169" s="87"/>
      <c r="J169" s="87" t="s">
        <v>105</v>
      </c>
      <c r="K169" s="87">
        <v>50</v>
      </c>
      <c r="L169" s="2" t="s">
        <v>200</v>
      </c>
      <c r="M169" s="2" t="s">
        <v>187</v>
      </c>
      <c r="N169" s="83" t="s">
        <v>242</v>
      </c>
      <c r="O169" s="83">
        <v>0.20300000000000001</v>
      </c>
      <c r="P169" s="83"/>
      <c r="Q169" s="2" t="s">
        <v>195</v>
      </c>
      <c r="R169" s="2" t="s">
        <v>200</v>
      </c>
    </row>
    <row r="170" spans="1:20" ht="12.75" customHeight="1">
      <c r="B170" s="2"/>
      <c r="E170" s="2"/>
      <c r="F170" s="2"/>
      <c r="H170" s="2"/>
      <c r="I170" s="2"/>
      <c r="N170" s="2"/>
      <c r="O170" s="2"/>
    </row>
    <row r="171" spans="1:20" ht="12.75" customHeight="1">
      <c r="A171" s="79" t="s">
        <v>345</v>
      </c>
      <c r="B171" s="79"/>
      <c r="C171" s="79"/>
      <c r="D171" s="79"/>
      <c r="E171" s="79"/>
      <c r="F171" s="79"/>
      <c r="G171" s="79"/>
      <c r="H171" s="79"/>
      <c r="I171" s="79"/>
      <c r="J171" s="79"/>
      <c r="K171" s="79"/>
      <c r="L171" s="79"/>
      <c r="M171" s="79"/>
      <c r="N171" s="79"/>
      <c r="O171" s="79"/>
      <c r="P171" s="79"/>
    </row>
    <row r="172" spans="1:20" ht="12.75" customHeight="1">
      <c r="B172" s="2"/>
      <c r="E172" s="2"/>
      <c r="F172" s="2"/>
      <c r="H172" s="2"/>
      <c r="I172" s="2"/>
      <c r="N172" s="2"/>
      <c r="O172" s="2"/>
    </row>
    <row r="173" spans="1:20" ht="12.75" customHeight="1">
      <c r="A173" s="84" t="s">
        <v>346</v>
      </c>
      <c r="B173" s="84" t="s">
        <v>8</v>
      </c>
      <c r="C173" s="84" t="s">
        <v>99</v>
      </c>
      <c r="D173" s="84" t="s">
        <v>233</v>
      </c>
      <c r="E173" s="84" t="s">
        <v>234</v>
      </c>
      <c r="F173" s="84" t="s">
        <v>235</v>
      </c>
      <c r="G173" s="84" t="s">
        <v>90</v>
      </c>
      <c r="H173" s="84" t="s">
        <v>253</v>
      </c>
      <c r="I173" s="84" t="s">
        <v>254</v>
      </c>
      <c r="J173" s="84" t="s">
        <v>91</v>
      </c>
      <c r="K173" s="84" t="s">
        <v>255</v>
      </c>
      <c r="L173" s="84" t="s">
        <v>256</v>
      </c>
      <c r="M173" s="84" t="s">
        <v>236</v>
      </c>
      <c r="N173" s="84" t="s">
        <v>9</v>
      </c>
      <c r="O173" s="2"/>
      <c r="S173" s="2"/>
      <c r="T173" s="2"/>
    </row>
    <row r="174" spans="1:20" ht="12.75" customHeight="1">
      <c r="A174" s="87" t="s">
        <v>347</v>
      </c>
      <c r="B174" s="87" t="s">
        <v>181</v>
      </c>
      <c r="C174" s="87">
        <v>0.17297000000000001</v>
      </c>
      <c r="D174" s="87"/>
      <c r="E174" s="87" t="s">
        <v>195</v>
      </c>
      <c r="F174" s="87" t="s">
        <v>201</v>
      </c>
      <c r="H174" s="2"/>
      <c r="K174" s="2"/>
      <c r="L174" s="2"/>
      <c r="N174" s="2" t="s">
        <v>105</v>
      </c>
    </row>
    <row r="175" spans="1:20" ht="12.75" customHeight="1">
      <c r="A175" s="87" t="s">
        <v>348</v>
      </c>
      <c r="B175" s="87" t="s">
        <v>181</v>
      </c>
      <c r="C175" s="87">
        <v>0.21486</v>
      </c>
      <c r="D175" s="87"/>
      <c r="E175" s="87" t="s">
        <v>195</v>
      </c>
      <c r="F175" s="87" t="s">
        <v>201</v>
      </c>
      <c r="N175" s="2" t="s">
        <v>105</v>
      </c>
    </row>
    <row r="176" spans="1:20" ht="12.75" customHeight="1">
      <c r="A176" s="87" t="s">
        <v>349</v>
      </c>
      <c r="B176" s="87" t="s">
        <v>181</v>
      </c>
      <c r="C176" s="87">
        <v>0.29937000000000002</v>
      </c>
      <c r="D176" s="87"/>
      <c r="E176" s="87" t="s">
        <v>195</v>
      </c>
      <c r="F176" s="87" t="s">
        <v>201</v>
      </c>
      <c r="N176" s="2" t="s">
        <v>105</v>
      </c>
    </row>
    <row r="177" spans="1:14" ht="12.75" customHeight="1">
      <c r="A177" s="87" t="s">
        <v>350</v>
      </c>
      <c r="B177" s="87" t="s">
        <v>181</v>
      </c>
      <c r="C177" s="87">
        <v>0.21071000000000001</v>
      </c>
      <c r="D177" s="87"/>
      <c r="E177" s="87" t="s">
        <v>195</v>
      </c>
      <c r="F177" s="87" t="s">
        <v>201</v>
      </c>
      <c r="N177" s="2" t="s">
        <v>105</v>
      </c>
    </row>
    <row r="178" spans="1:14" ht="12.75" customHeight="1">
      <c r="A178" s="87" t="s">
        <v>351</v>
      </c>
      <c r="B178" s="87" t="s">
        <v>181</v>
      </c>
      <c r="C178" s="87">
        <v>0.14518</v>
      </c>
      <c r="D178" s="87"/>
      <c r="E178" s="87" t="s">
        <v>195</v>
      </c>
      <c r="F178" s="87" t="s">
        <v>201</v>
      </c>
      <c r="N178" s="2" t="s">
        <v>105</v>
      </c>
    </row>
    <row r="179" spans="1:14" ht="12.75" customHeight="1">
      <c r="A179" s="87" t="s">
        <v>352</v>
      </c>
      <c r="B179" s="87" t="s">
        <v>181</v>
      </c>
      <c r="C179" s="87">
        <v>0.18096999999999999</v>
      </c>
      <c r="D179" s="87"/>
      <c r="E179" s="87" t="s">
        <v>195</v>
      </c>
      <c r="F179" s="87" t="s">
        <v>201</v>
      </c>
      <c r="N179" s="2" t="s">
        <v>105</v>
      </c>
    </row>
    <row r="180" spans="1:14" ht="12.75" customHeight="1">
      <c r="A180" s="87" t="s">
        <v>353</v>
      </c>
      <c r="B180" s="87" t="s">
        <v>181</v>
      </c>
      <c r="C180" s="87">
        <v>0.24546000000000001</v>
      </c>
      <c r="D180" s="87"/>
      <c r="E180" s="87" t="s">
        <v>195</v>
      </c>
      <c r="F180" s="87" t="s">
        <v>201</v>
      </c>
      <c r="N180" s="2" t="s">
        <v>105</v>
      </c>
    </row>
    <row r="181" spans="1:14" ht="12.75" customHeight="1">
      <c r="A181" s="87" t="s">
        <v>354</v>
      </c>
      <c r="B181" s="87" t="s">
        <v>181</v>
      </c>
      <c r="C181" s="87">
        <v>0.19495000000000001</v>
      </c>
      <c r="D181" s="87"/>
      <c r="E181" s="87" t="s">
        <v>195</v>
      </c>
      <c r="F181" s="87" t="s">
        <v>201</v>
      </c>
      <c r="N181" s="2" t="s">
        <v>105</v>
      </c>
    </row>
    <row r="182" spans="1:14" ht="12.75" customHeight="1">
      <c r="A182" s="87" t="s">
        <v>355</v>
      </c>
      <c r="B182" s="87" t="s">
        <v>181</v>
      </c>
      <c r="C182" s="87">
        <v>0.11914</v>
      </c>
      <c r="D182" s="87"/>
      <c r="E182" s="87" t="s">
        <v>195</v>
      </c>
      <c r="F182" s="87" t="s">
        <v>201</v>
      </c>
      <c r="N182" s="2" t="s">
        <v>105</v>
      </c>
    </row>
    <row r="183" spans="1:14" ht="12.75" customHeight="1">
      <c r="A183" s="87" t="s">
        <v>356</v>
      </c>
      <c r="B183" s="87" t="s">
        <v>181</v>
      </c>
      <c r="C183" s="87">
        <v>0.21726000000000001</v>
      </c>
      <c r="D183" s="87"/>
      <c r="E183" s="87" t="s">
        <v>195</v>
      </c>
      <c r="F183" s="87" t="s">
        <v>201</v>
      </c>
      <c r="N183" s="2" t="s">
        <v>105</v>
      </c>
    </row>
    <row r="184" spans="1:14" ht="12.75" customHeight="1">
      <c r="A184" s="87" t="s">
        <v>357</v>
      </c>
      <c r="B184" s="87" t="s">
        <v>181</v>
      </c>
      <c r="C184" s="87">
        <v>0.16470000000000001</v>
      </c>
      <c r="D184" s="87"/>
      <c r="E184" s="87" t="s">
        <v>195</v>
      </c>
      <c r="F184" s="87" t="s">
        <v>201</v>
      </c>
      <c r="N184" s="2" t="s">
        <v>105</v>
      </c>
    </row>
    <row r="185" spans="1:14" ht="12.75" customHeight="1">
      <c r="A185" s="87" t="s">
        <v>358</v>
      </c>
      <c r="B185" s="87" t="s">
        <v>181</v>
      </c>
      <c r="C185" s="87">
        <v>0.21418999999999999</v>
      </c>
      <c r="D185" s="87"/>
      <c r="E185" s="87" t="s">
        <v>195</v>
      </c>
      <c r="F185" s="87" t="s">
        <v>201</v>
      </c>
      <c r="N185" s="2" t="s">
        <v>105</v>
      </c>
    </row>
    <row r="186" spans="1:14" ht="12.75" customHeight="1">
      <c r="A186" s="87" t="s">
        <v>359</v>
      </c>
      <c r="B186" s="87" t="s">
        <v>181</v>
      </c>
      <c r="C186" s="87">
        <v>0.19336999999999999</v>
      </c>
      <c r="D186" s="87"/>
      <c r="E186" s="87" t="s">
        <v>195</v>
      </c>
      <c r="F186" s="87" t="s">
        <v>201</v>
      </c>
      <c r="N186" s="2" t="s">
        <v>105</v>
      </c>
    </row>
    <row r="187" spans="1:14" ht="12.75" customHeight="1">
      <c r="A187" s="87" t="s">
        <v>360</v>
      </c>
      <c r="B187" s="87" t="s">
        <v>181</v>
      </c>
      <c r="C187" s="87">
        <v>0.26943</v>
      </c>
      <c r="D187" s="87"/>
      <c r="E187" s="87" t="s">
        <v>195</v>
      </c>
      <c r="F187" s="87" t="s">
        <v>201</v>
      </c>
      <c r="N187" s="2" t="s">
        <v>105</v>
      </c>
    </row>
    <row r="188" spans="1:14" ht="12.75" customHeight="1">
      <c r="A188" s="87" t="s">
        <v>361</v>
      </c>
      <c r="B188" s="87" t="s">
        <v>181</v>
      </c>
      <c r="C188" s="87">
        <v>0.19336999999999999</v>
      </c>
      <c r="D188" s="87"/>
      <c r="E188" s="87" t="s">
        <v>195</v>
      </c>
      <c r="F188" s="87" t="s">
        <v>201</v>
      </c>
      <c r="N188" s="2" t="s">
        <v>105</v>
      </c>
    </row>
    <row r="189" spans="1:14" ht="12.75" customHeight="1">
      <c r="A189" s="87" t="s">
        <v>362</v>
      </c>
      <c r="B189" s="87" t="s">
        <v>181</v>
      </c>
      <c r="C189" s="87">
        <v>0.26943</v>
      </c>
      <c r="D189" s="87"/>
      <c r="E189" s="87" t="s">
        <v>195</v>
      </c>
      <c r="F189" s="87" t="s">
        <v>201</v>
      </c>
      <c r="N189" s="2" t="s">
        <v>105</v>
      </c>
    </row>
    <row r="190" spans="1:14" ht="12.75" customHeight="1">
      <c r="A190" s="87" t="s">
        <v>363</v>
      </c>
      <c r="B190" s="87" t="s">
        <v>181</v>
      </c>
      <c r="C190" s="87">
        <v>0.21418999999999999</v>
      </c>
      <c r="D190" s="87"/>
      <c r="E190" s="87" t="s">
        <v>195</v>
      </c>
      <c r="F190" s="87" t="s">
        <v>201</v>
      </c>
      <c r="N190" s="2" t="s">
        <v>105</v>
      </c>
    </row>
    <row r="191" spans="1:14" ht="12.75" customHeight="1">
      <c r="A191" s="87" t="s">
        <v>364</v>
      </c>
      <c r="B191" s="87" t="s">
        <v>181</v>
      </c>
      <c r="C191" s="87">
        <v>0.19406999999999999</v>
      </c>
      <c r="D191" s="87"/>
      <c r="E191" s="87" t="s">
        <v>195</v>
      </c>
      <c r="F191" s="87" t="s">
        <v>201</v>
      </c>
      <c r="N191" s="2" t="s">
        <v>105</v>
      </c>
    </row>
    <row r="192" spans="1:14" ht="12.75" customHeight="1">
      <c r="A192" s="87" t="s">
        <v>365</v>
      </c>
      <c r="B192" s="87" t="s">
        <v>181</v>
      </c>
      <c r="C192" s="87">
        <v>0.25080000000000002</v>
      </c>
      <c r="D192" s="87"/>
      <c r="E192" s="87" t="s">
        <v>195</v>
      </c>
      <c r="F192" s="87" t="s">
        <v>201</v>
      </c>
      <c r="N192" s="2" t="s">
        <v>105</v>
      </c>
    </row>
    <row r="193" spans="1:14" ht="12.75" customHeight="1">
      <c r="A193" s="87" t="s">
        <v>366</v>
      </c>
      <c r="B193" s="87" t="s">
        <v>181</v>
      </c>
      <c r="C193" s="87">
        <v>0.26334000000000002</v>
      </c>
      <c r="D193" s="87"/>
      <c r="E193" s="87" t="s">
        <v>195</v>
      </c>
      <c r="F193" s="87" t="s">
        <v>201</v>
      </c>
      <c r="N193" s="2" t="s">
        <v>105</v>
      </c>
    </row>
    <row r="194" spans="1:14" ht="12.75" customHeight="1">
      <c r="A194" s="87" t="s">
        <v>367</v>
      </c>
      <c r="B194" s="87" t="s">
        <v>181</v>
      </c>
      <c r="C194" s="87">
        <v>0.23826</v>
      </c>
      <c r="D194" s="87"/>
      <c r="E194" s="87" t="s">
        <v>195</v>
      </c>
      <c r="F194" s="87" t="s">
        <v>201</v>
      </c>
      <c r="N194" s="2" t="s">
        <v>105</v>
      </c>
    </row>
    <row r="195" spans="1:14" ht="12.75" customHeight="1">
      <c r="A195" s="87" t="s">
        <v>368</v>
      </c>
      <c r="B195" s="87" t="s">
        <v>181</v>
      </c>
      <c r="C195" s="87">
        <v>0.25015999999999999</v>
      </c>
      <c r="D195" s="87"/>
      <c r="E195" s="87" t="s">
        <v>195</v>
      </c>
      <c r="F195" s="87" t="s">
        <v>201</v>
      </c>
      <c r="N195" s="2" t="s">
        <v>105</v>
      </c>
    </row>
    <row r="196" spans="1:14" ht="12.75" customHeight="1">
      <c r="A196" s="87" t="s">
        <v>369</v>
      </c>
      <c r="B196" s="87" t="s">
        <v>181</v>
      </c>
      <c r="C196" s="87">
        <v>8.4989999999999996E-2</v>
      </c>
      <c r="D196" s="87"/>
      <c r="E196" s="87" t="s">
        <v>195</v>
      </c>
      <c r="F196" s="87" t="s">
        <v>201</v>
      </c>
      <c r="N196" s="2" t="s">
        <v>105</v>
      </c>
    </row>
    <row r="197" spans="1:14" ht="12.75" customHeight="1">
      <c r="A197" s="87" t="s">
        <v>370</v>
      </c>
      <c r="B197" s="87" t="s">
        <v>181</v>
      </c>
      <c r="C197" s="87">
        <v>0.10316</v>
      </c>
      <c r="D197" s="87"/>
      <c r="E197" s="87" t="s">
        <v>195</v>
      </c>
      <c r="F197" s="87" t="s">
        <v>201</v>
      </c>
      <c r="N197" s="2" t="s">
        <v>105</v>
      </c>
    </row>
    <row r="198" spans="1:14" ht="12.75" customHeight="1">
      <c r="A198" s="87" t="s">
        <v>371</v>
      </c>
      <c r="B198" s="87" t="s">
        <v>181</v>
      </c>
      <c r="C198" s="87">
        <v>0.13724</v>
      </c>
      <c r="D198" s="87"/>
      <c r="E198" s="87" t="s">
        <v>195</v>
      </c>
      <c r="F198" s="87" t="s">
        <v>201</v>
      </c>
      <c r="N198" s="2" t="s">
        <v>105</v>
      </c>
    </row>
    <row r="199" spans="1:14" ht="12.75" customHeight="1">
      <c r="A199" s="87" t="s">
        <v>372</v>
      </c>
      <c r="B199" s="87" t="s">
        <v>181</v>
      </c>
      <c r="C199" s="87">
        <v>0.11606</v>
      </c>
      <c r="D199" s="87"/>
      <c r="E199" s="87" t="s">
        <v>195</v>
      </c>
      <c r="F199" s="87" t="s">
        <v>201</v>
      </c>
      <c r="N199" s="2" t="s">
        <v>105</v>
      </c>
    </row>
    <row r="200" spans="1:14" ht="12.75" customHeight="1">
      <c r="A200" s="87" t="s">
        <v>373</v>
      </c>
      <c r="B200" s="87" t="s">
        <v>181</v>
      </c>
      <c r="C200" s="87">
        <v>0.52763000000000004</v>
      </c>
      <c r="D200" s="87"/>
      <c r="E200" s="87" t="s">
        <v>195</v>
      </c>
      <c r="F200" s="87" t="s">
        <v>201</v>
      </c>
      <c r="N200" s="2" t="s">
        <v>105</v>
      </c>
    </row>
    <row r="201" spans="1:14" ht="12.75" customHeight="1">
      <c r="A201" s="87" t="s">
        <v>374</v>
      </c>
      <c r="B201" s="87" t="s">
        <v>181</v>
      </c>
      <c r="C201" s="87">
        <v>0.57350999999999996</v>
      </c>
      <c r="D201" s="87"/>
      <c r="E201" s="87" t="s">
        <v>195</v>
      </c>
      <c r="F201" s="87" t="s">
        <v>201</v>
      </c>
      <c r="N201" s="2" t="s">
        <v>105</v>
      </c>
    </row>
    <row r="202" spans="1:14" ht="12.75" customHeight="1">
      <c r="A202" s="87" t="s">
        <v>375</v>
      </c>
      <c r="B202" s="87" t="s">
        <v>181</v>
      </c>
      <c r="C202" s="87">
        <v>0.61939</v>
      </c>
      <c r="D202" s="87"/>
      <c r="E202" s="87" t="s">
        <v>195</v>
      </c>
      <c r="F202" s="87" t="s">
        <v>201</v>
      </c>
      <c r="N202" s="2" t="s">
        <v>105</v>
      </c>
    </row>
    <row r="203" spans="1:14" ht="12.75" customHeight="1">
      <c r="A203" s="87" t="s">
        <v>376</v>
      </c>
      <c r="B203" s="87" t="s">
        <v>181</v>
      </c>
      <c r="C203" s="87">
        <v>0.56525000000000003</v>
      </c>
      <c r="D203" s="87"/>
      <c r="E203" s="87" t="s">
        <v>195</v>
      </c>
      <c r="F203" s="87" t="s">
        <v>201</v>
      </c>
      <c r="N203" s="2" t="s">
        <v>105</v>
      </c>
    </row>
    <row r="204" spans="1:14" ht="12.75" customHeight="1">
      <c r="A204" s="87" t="s">
        <v>377</v>
      </c>
      <c r="B204" s="87" t="s">
        <v>181</v>
      </c>
      <c r="C204" s="87">
        <v>0.67125000000000001</v>
      </c>
      <c r="D204" s="87"/>
      <c r="E204" s="87" t="s">
        <v>195</v>
      </c>
      <c r="F204" s="87" t="s">
        <v>201</v>
      </c>
      <c r="N204" s="2" t="s">
        <v>105</v>
      </c>
    </row>
    <row r="205" spans="1:14" ht="12.75" customHeight="1">
      <c r="A205" s="87" t="s">
        <v>378</v>
      </c>
      <c r="B205" s="87" t="s">
        <v>181</v>
      </c>
      <c r="C205" s="87">
        <v>0.76714000000000004</v>
      </c>
      <c r="D205" s="87"/>
      <c r="E205" s="87" t="s">
        <v>195</v>
      </c>
      <c r="F205" s="87" t="s">
        <v>201</v>
      </c>
      <c r="N205" s="2" t="s">
        <v>105</v>
      </c>
    </row>
    <row r="206" spans="1:14" ht="12.75" customHeight="1">
      <c r="A206" s="87" t="s">
        <v>379</v>
      </c>
      <c r="B206" s="87" t="s">
        <v>181</v>
      </c>
      <c r="C206" s="87">
        <v>0.86302999999999996</v>
      </c>
      <c r="D206" s="87"/>
      <c r="E206" s="87" t="s">
        <v>195</v>
      </c>
      <c r="F206" s="87" t="s">
        <v>201</v>
      </c>
      <c r="N206" s="2" t="s">
        <v>105</v>
      </c>
    </row>
    <row r="207" spans="1:14" ht="12.75" customHeight="1">
      <c r="A207" s="87" t="s">
        <v>380</v>
      </c>
      <c r="B207" s="87" t="s">
        <v>181</v>
      </c>
      <c r="C207" s="87">
        <v>0.74987999999999999</v>
      </c>
      <c r="D207" s="87"/>
      <c r="E207" s="87" t="s">
        <v>195</v>
      </c>
      <c r="F207" s="87" t="s">
        <v>201</v>
      </c>
      <c r="N207" s="2" t="s">
        <v>105</v>
      </c>
    </row>
    <row r="208" spans="1:14" ht="12.75" customHeight="1">
      <c r="A208" s="87" t="s">
        <v>381</v>
      </c>
      <c r="B208" s="87" t="s">
        <v>181</v>
      </c>
      <c r="C208" s="87">
        <v>0.79813999999999996</v>
      </c>
      <c r="D208" s="87"/>
      <c r="E208" s="87" t="s">
        <v>195</v>
      </c>
      <c r="F208" s="87" t="s">
        <v>201</v>
      </c>
      <c r="N208" s="2" t="s">
        <v>105</v>
      </c>
    </row>
    <row r="209" spans="1:14" ht="12.75" customHeight="1">
      <c r="A209" s="87" t="s">
        <v>382</v>
      </c>
      <c r="B209" s="87" t="s">
        <v>181</v>
      </c>
      <c r="C209" s="87">
        <v>0.97333999999999998</v>
      </c>
      <c r="D209" s="87"/>
      <c r="E209" s="87" t="s">
        <v>195</v>
      </c>
      <c r="F209" s="87" t="s">
        <v>201</v>
      </c>
      <c r="N209" s="2" t="s">
        <v>105</v>
      </c>
    </row>
    <row r="210" spans="1:14" ht="12.75" customHeight="1">
      <c r="A210" s="87" t="s">
        <v>383</v>
      </c>
      <c r="B210" s="87" t="s">
        <v>181</v>
      </c>
      <c r="C210" s="87">
        <v>1.1485399999999999</v>
      </c>
      <c r="D210" s="87"/>
      <c r="E210" s="87" t="s">
        <v>195</v>
      </c>
      <c r="F210" s="87" t="s">
        <v>201</v>
      </c>
      <c r="N210" s="2" t="s">
        <v>105</v>
      </c>
    </row>
    <row r="211" spans="1:14" ht="12.75" customHeight="1">
      <c r="A211" s="87" t="s">
        <v>384</v>
      </c>
      <c r="B211" s="87" t="s">
        <v>181</v>
      </c>
      <c r="C211" s="87">
        <v>0.98379000000000005</v>
      </c>
      <c r="D211" s="87"/>
      <c r="E211" s="87" t="s">
        <v>195</v>
      </c>
      <c r="F211" s="87" t="s">
        <v>201</v>
      </c>
      <c r="N211" s="2" t="s">
        <v>105</v>
      </c>
    </row>
    <row r="212" spans="1:14" ht="12.75" customHeight="1">
      <c r="A212" s="87" t="s">
        <v>385</v>
      </c>
      <c r="B212" s="87" t="s">
        <v>181</v>
      </c>
      <c r="C212" s="87">
        <v>0.82903000000000004</v>
      </c>
      <c r="D212" s="87"/>
      <c r="E212" s="87" t="s">
        <v>195</v>
      </c>
      <c r="F212" s="87" t="s">
        <v>201</v>
      </c>
      <c r="N212" s="2" t="s">
        <v>105</v>
      </c>
    </row>
    <row r="213" spans="1:14" ht="12.75" customHeight="1">
      <c r="A213" s="87" t="s">
        <v>386</v>
      </c>
      <c r="B213" s="87" t="s">
        <v>181</v>
      </c>
      <c r="C213" s="87">
        <v>0.69213999999999998</v>
      </c>
      <c r="D213" s="87"/>
      <c r="E213" s="87" t="s">
        <v>195</v>
      </c>
      <c r="F213" s="87" t="s">
        <v>201</v>
      </c>
      <c r="N213" s="2" t="s">
        <v>105</v>
      </c>
    </row>
    <row r="214" spans="1:14" ht="12.75" customHeight="1">
      <c r="A214" s="87" t="s">
        <v>387</v>
      </c>
      <c r="B214" s="87" t="s">
        <v>181</v>
      </c>
      <c r="C214" s="87">
        <v>0.86517999999999995</v>
      </c>
      <c r="D214" s="87"/>
      <c r="E214" s="87" t="s">
        <v>195</v>
      </c>
      <c r="F214" s="87" t="s">
        <v>201</v>
      </c>
      <c r="N214" s="2" t="s">
        <v>105</v>
      </c>
    </row>
    <row r="215" spans="1:14" ht="12.75" customHeight="1">
      <c r="A215" s="87" t="s">
        <v>388</v>
      </c>
      <c r="B215" s="87" t="s">
        <v>181</v>
      </c>
      <c r="C215" s="87">
        <v>1.0382199999999999</v>
      </c>
      <c r="D215" s="87"/>
      <c r="E215" s="87" t="s">
        <v>195</v>
      </c>
      <c r="F215" s="87" t="s">
        <v>201</v>
      </c>
      <c r="N215" s="2" t="s">
        <v>105</v>
      </c>
    </row>
    <row r="216" spans="1:14" ht="12.75" customHeight="1">
      <c r="A216" s="87" t="s">
        <v>389</v>
      </c>
      <c r="B216" s="87" t="s">
        <v>181</v>
      </c>
      <c r="C216" s="87">
        <v>0.84787999999999997</v>
      </c>
      <c r="D216" s="87"/>
      <c r="E216" s="87" t="s">
        <v>195</v>
      </c>
      <c r="F216" s="87" t="s">
        <v>201</v>
      </c>
      <c r="N216" s="2" t="s">
        <v>105</v>
      </c>
    </row>
    <row r="217" spans="1:14" ht="12.75" customHeight="1">
      <c r="A217" s="87" t="s">
        <v>390</v>
      </c>
      <c r="B217" s="87" t="s">
        <v>181</v>
      </c>
      <c r="C217" s="87">
        <v>0.69793000000000005</v>
      </c>
      <c r="D217" s="87"/>
      <c r="E217" s="87" t="s">
        <v>195</v>
      </c>
      <c r="F217" s="87" t="s">
        <v>201</v>
      </c>
      <c r="N217" s="2" t="s">
        <v>105</v>
      </c>
    </row>
    <row r="218" spans="1:14" ht="12.75" customHeight="1">
      <c r="A218" s="87" t="s">
        <v>391</v>
      </c>
      <c r="B218" s="87" t="s">
        <v>181</v>
      </c>
      <c r="C218" s="87">
        <v>0.93057000000000001</v>
      </c>
      <c r="D218" s="87"/>
      <c r="E218" s="87" t="s">
        <v>195</v>
      </c>
      <c r="F218" s="87" t="s">
        <v>201</v>
      </c>
      <c r="N218" s="2" t="s">
        <v>105</v>
      </c>
    </row>
    <row r="219" spans="1:14" ht="12.75" customHeight="1">
      <c r="A219" s="87" t="s">
        <v>392</v>
      </c>
      <c r="B219" s="87" t="s">
        <v>181</v>
      </c>
      <c r="C219" s="87">
        <v>1.1632100000000001</v>
      </c>
      <c r="D219" s="87"/>
      <c r="E219" s="87" t="s">
        <v>195</v>
      </c>
      <c r="F219" s="87" t="s">
        <v>201</v>
      </c>
      <c r="N219" s="2" t="s">
        <v>105</v>
      </c>
    </row>
    <row r="220" spans="1:14" ht="12.75" customHeight="1">
      <c r="A220" s="87" t="s">
        <v>393</v>
      </c>
      <c r="B220" s="87" t="s">
        <v>181</v>
      </c>
      <c r="C220" s="87">
        <v>0.98175000000000001</v>
      </c>
      <c r="D220" s="87"/>
      <c r="E220" s="87" t="s">
        <v>195</v>
      </c>
      <c r="F220" s="87" t="s">
        <v>201</v>
      </c>
      <c r="N220" s="2" t="s">
        <v>105</v>
      </c>
    </row>
    <row r="221" spans="1:14" ht="12.75" customHeight="1">
      <c r="A221" s="87" t="s">
        <v>394</v>
      </c>
      <c r="B221" s="87" t="s">
        <v>181</v>
      </c>
      <c r="C221" s="87">
        <v>0.96899999999999997</v>
      </c>
      <c r="D221" s="87"/>
      <c r="E221" s="87" t="s">
        <v>195</v>
      </c>
      <c r="F221" s="87" t="s">
        <v>201</v>
      </c>
      <c r="N221" s="2" t="s">
        <v>105</v>
      </c>
    </row>
    <row r="222" spans="1:14" ht="12.75" customHeight="1">
      <c r="A222" s="87" t="s">
        <v>395</v>
      </c>
      <c r="B222" s="87" t="s">
        <v>181</v>
      </c>
      <c r="C222" s="87">
        <v>0.89522000000000002</v>
      </c>
      <c r="D222" s="87"/>
      <c r="E222" s="87" t="s">
        <v>195</v>
      </c>
      <c r="F222" s="87" t="s">
        <v>201</v>
      </c>
      <c r="N222" s="2" t="s">
        <v>105</v>
      </c>
    </row>
    <row r="223" spans="1:14" ht="12.75" customHeight="1"/>
    <row r="224" spans="1:1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zoomScale="140" zoomScaleNormal="140" workbookViewId="0">
      <selection activeCell="J28" sqref="J28"/>
    </sheetView>
  </sheetViews>
  <sheetFormatPr baseColWidth="10" defaultColWidth="14.3984375" defaultRowHeight="15" customHeight="1"/>
  <cols>
    <col min="1" max="1" width="48.3984375" customWidth="1"/>
    <col min="2" max="2" width="7.796875" customWidth="1"/>
    <col min="3" max="3" width="7" customWidth="1"/>
    <col min="4" max="4" width="19.19921875" customWidth="1"/>
    <col min="5" max="5" width="20.796875" customWidth="1"/>
    <col min="6" max="6" width="23" customWidth="1"/>
    <col min="7" max="7" width="14" customWidth="1"/>
    <col min="8" max="8" width="26.796875" customWidth="1"/>
    <col min="9" max="9" width="20.796875" customWidth="1"/>
    <col min="10" max="10" width="23" customWidth="1"/>
    <col min="11" max="11" width="14" customWidth="1"/>
    <col min="12" max="12" width="18.19921875" customWidth="1"/>
    <col min="13" max="26" width="8.796875" customWidth="1"/>
  </cols>
  <sheetData>
    <row r="1" spans="1:9" ht="12.75" customHeight="1">
      <c r="A1" s="79" t="s">
        <v>396</v>
      </c>
      <c r="B1" s="86"/>
      <c r="C1" s="86"/>
      <c r="D1" s="86"/>
      <c r="E1" s="86"/>
      <c r="F1" s="86"/>
      <c r="G1" s="86"/>
      <c r="H1" s="86"/>
      <c r="I1" s="86"/>
    </row>
    <row r="2" spans="1:9" ht="12.75" customHeight="1">
      <c r="A2" s="2"/>
    </row>
    <row r="3" spans="1:9" ht="12.75" customHeight="1">
      <c r="A3" s="84" t="s">
        <v>397</v>
      </c>
      <c r="B3" s="84" t="s">
        <v>8</v>
      </c>
      <c r="C3" s="84" t="s">
        <v>99</v>
      </c>
      <c r="D3" s="84" t="s">
        <v>233</v>
      </c>
      <c r="E3" s="84" t="s">
        <v>234</v>
      </c>
      <c r="F3" s="84" t="s">
        <v>235</v>
      </c>
      <c r="G3" s="84" t="s">
        <v>236</v>
      </c>
      <c r="H3" s="84" t="s">
        <v>144</v>
      </c>
      <c r="I3" s="84" t="s">
        <v>9</v>
      </c>
    </row>
    <row r="4" spans="1:9" ht="12.75" customHeight="1">
      <c r="A4" s="87" t="s">
        <v>398</v>
      </c>
      <c r="B4" s="87" t="s">
        <v>176</v>
      </c>
      <c r="C4" s="87">
        <v>1.9607300000000001</v>
      </c>
      <c r="D4" s="87"/>
      <c r="E4" s="87" t="s">
        <v>195</v>
      </c>
      <c r="F4" s="87" t="s">
        <v>211</v>
      </c>
      <c r="H4" s="83" t="s">
        <v>179</v>
      </c>
      <c r="I4" s="2" t="s">
        <v>179</v>
      </c>
    </row>
    <row r="5" spans="1:9" ht="12.75" customHeight="1">
      <c r="A5" s="87" t="s">
        <v>399</v>
      </c>
      <c r="B5" s="87" t="s">
        <v>176</v>
      </c>
      <c r="C5" s="87">
        <v>1.4738899999999999</v>
      </c>
      <c r="D5" s="87"/>
      <c r="E5" s="87" t="s">
        <v>195</v>
      </c>
      <c r="F5" s="87" t="s">
        <v>211</v>
      </c>
      <c r="H5" s="83" t="s">
        <v>179</v>
      </c>
      <c r="I5" s="2" t="s">
        <v>179</v>
      </c>
    </row>
    <row r="6" spans="1:9" ht="12.75" customHeight="1">
      <c r="A6" s="87" t="s">
        <v>400</v>
      </c>
      <c r="B6" s="87" t="s">
        <v>176</v>
      </c>
      <c r="C6" s="87">
        <v>0.61324000000000001</v>
      </c>
      <c r="D6" s="87"/>
      <c r="E6" s="87" t="s">
        <v>195</v>
      </c>
      <c r="F6" s="87" t="s">
        <v>211</v>
      </c>
      <c r="H6" s="83" t="s">
        <v>179</v>
      </c>
      <c r="I6" s="2" t="s">
        <v>179</v>
      </c>
    </row>
    <row r="7" spans="1:9" ht="12.75" customHeight="1">
      <c r="A7" s="87" t="s">
        <v>107</v>
      </c>
      <c r="B7" s="87" t="s">
        <v>176</v>
      </c>
      <c r="C7" s="87">
        <v>2.52E-2</v>
      </c>
      <c r="D7" s="87"/>
      <c r="E7" s="87" t="s">
        <v>195</v>
      </c>
      <c r="F7" s="87" t="s">
        <v>209</v>
      </c>
      <c r="H7" s="83" t="s">
        <v>107</v>
      </c>
      <c r="I7" s="2" t="s">
        <v>107</v>
      </c>
    </row>
    <row r="8" spans="1:9" ht="12.75" customHeight="1">
      <c r="A8" s="87" t="s">
        <v>401</v>
      </c>
      <c r="B8" s="87" t="s">
        <v>176</v>
      </c>
      <c r="C8" s="87">
        <v>0.29699999999999999</v>
      </c>
      <c r="D8" s="87"/>
      <c r="E8" s="87" t="s">
        <v>195</v>
      </c>
      <c r="F8" s="87" t="s">
        <v>209</v>
      </c>
      <c r="H8" s="83" t="s">
        <v>402</v>
      </c>
      <c r="I8" s="2" t="s">
        <v>105</v>
      </c>
    </row>
    <row r="9" spans="1:9" ht="12.75" customHeight="1">
      <c r="A9" s="87" t="s">
        <v>403</v>
      </c>
      <c r="B9" s="87" t="s">
        <v>176</v>
      </c>
      <c r="C9" s="87">
        <v>0.29699999999999999</v>
      </c>
      <c r="D9" s="87"/>
      <c r="E9" s="87" t="s">
        <v>195</v>
      </c>
      <c r="F9" s="87" t="s">
        <v>209</v>
      </c>
      <c r="H9" s="83" t="s">
        <v>402</v>
      </c>
      <c r="I9" s="2" t="s">
        <v>105</v>
      </c>
    </row>
    <row r="10" spans="1:9" ht="12.75" customHeight="1">
      <c r="A10" s="87" t="s">
        <v>404</v>
      </c>
      <c r="B10" s="87" t="s">
        <v>176</v>
      </c>
      <c r="C10" s="87">
        <v>0.29699999999999999</v>
      </c>
      <c r="D10" s="87"/>
      <c r="E10" s="87" t="s">
        <v>195</v>
      </c>
      <c r="F10" s="87" t="s">
        <v>209</v>
      </c>
      <c r="H10" s="83" t="s">
        <v>402</v>
      </c>
      <c r="I10" s="2" t="s">
        <v>105</v>
      </c>
    </row>
    <row r="11" spans="1:9" ht="12.75" customHeight="1">
      <c r="A11" s="87" t="s">
        <v>405</v>
      </c>
      <c r="B11" s="87" t="s">
        <v>176</v>
      </c>
      <c r="C11" s="87">
        <v>0.29699999999999999</v>
      </c>
      <c r="D11" s="87"/>
      <c r="E11" s="87" t="s">
        <v>195</v>
      </c>
      <c r="F11" s="87" t="s">
        <v>209</v>
      </c>
      <c r="H11" s="83" t="s">
        <v>402</v>
      </c>
      <c r="I11" s="2" t="s">
        <v>105</v>
      </c>
    </row>
    <row r="12" spans="1:9" ht="12.75" customHeight="1">
      <c r="A12" s="87" t="s">
        <v>406</v>
      </c>
      <c r="B12" s="87" t="s">
        <v>176</v>
      </c>
      <c r="C12" s="87">
        <v>0.29699999999999999</v>
      </c>
      <c r="D12" s="87"/>
      <c r="E12" s="87" t="s">
        <v>195</v>
      </c>
      <c r="F12" s="87" t="s">
        <v>209</v>
      </c>
      <c r="H12" s="83" t="s">
        <v>402</v>
      </c>
      <c r="I12" s="2" t="s">
        <v>105</v>
      </c>
    </row>
    <row r="13" spans="1:9" ht="12.75" customHeight="1">
      <c r="A13" s="87" t="s">
        <v>407</v>
      </c>
      <c r="B13" s="87" t="s">
        <v>176</v>
      </c>
      <c r="C13" s="87">
        <v>0.29699999999999999</v>
      </c>
      <c r="D13" s="87"/>
      <c r="E13" s="87" t="s">
        <v>195</v>
      </c>
      <c r="F13" s="87" t="s">
        <v>209</v>
      </c>
      <c r="H13" s="83" t="s">
        <v>402</v>
      </c>
      <c r="I13" s="2" t="s">
        <v>105</v>
      </c>
    </row>
    <row r="14" spans="1:9" ht="12.75" customHeight="1">
      <c r="A14" s="87" t="s">
        <v>408</v>
      </c>
      <c r="B14" s="87" t="s">
        <v>176</v>
      </c>
      <c r="C14" s="87">
        <v>0.29699999999999999</v>
      </c>
      <c r="D14" s="87"/>
      <c r="E14" s="87" t="s">
        <v>195</v>
      </c>
      <c r="F14" s="87" t="s">
        <v>209</v>
      </c>
      <c r="H14" s="83" t="s">
        <v>402</v>
      </c>
      <c r="I14" s="2" t="s">
        <v>105</v>
      </c>
    </row>
    <row r="15" spans="1:9" ht="12.75" customHeight="1">
      <c r="A15" s="87" t="s">
        <v>409</v>
      </c>
      <c r="B15" s="87" t="s">
        <v>176</v>
      </c>
      <c r="C15" s="87">
        <v>0.29699999999999999</v>
      </c>
      <c r="D15" s="87"/>
      <c r="E15" s="87" t="s">
        <v>195</v>
      </c>
      <c r="F15" s="87" t="s">
        <v>209</v>
      </c>
      <c r="H15" s="83" t="s">
        <v>402</v>
      </c>
      <c r="I15" s="2" t="s">
        <v>105</v>
      </c>
    </row>
    <row r="16" spans="1:9" ht="12.75" customHeight="1">
      <c r="A16" s="87" t="s">
        <v>410</v>
      </c>
      <c r="B16" s="87" t="s">
        <v>176</v>
      </c>
      <c r="C16" s="87">
        <v>0.29699999999999999</v>
      </c>
      <c r="D16" s="87"/>
      <c r="E16" s="87" t="s">
        <v>195</v>
      </c>
      <c r="F16" s="87" t="s">
        <v>209</v>
      </c>
      <c r="H16" s="83" t="s">
        <v>402</v>
      </c>
      <c r="I16" s="2" t="s">
        <v>105</v>
      </c>
    </row>
    <row r="17" spans="1:9" ht="12.75" customHeight="1">
      <c r="A17" s="87" t="s">
        <v>411</v>
      </c>
      <c r="B17" s="87" t="s">
        <v>176</v>
      </c>
      <c r="C17" s="87">
        <v>0.29699999999999999</v>
      </c>
      <c r="D17" s="87"/>
      <c r="E17" s="87" t="s">
        <v>195</v>
      </c>
      <c r="F17" s="87" t="s">
        <v>209</v>
      </c>
      <c r="H17" s="83" t="s">
        <v>402</v>
      </c>
      <c r="I17" s="2" t="s">
        <v>105</v>
      </c>
    </row>
    <row r="18" spans="1:9" ht="12.75" customHeight="1">
      <c r="A18" s="87" t="s">
        <v>412</v>
      </c>
      <c r="B18" s="87" t="s">
        <v>176</v>
      </c>
      <c r="C18" s="87">
        <v>0.29699999999999999</v>
      </c>
      <c r="D18" s="87"/>
      <c r="E18" s="87" t="s">
        <v>195</v>
      </c>
      <c r="F18" s="87" t="s">
        <v>209</v>
      </c>
      <c r="H18" s="83" t="s">
        <v>402</v>
      </c>
      <c r="I18" s="2" t="s">
        <v>105</v>
      </c>
    </row>
    <row r="19" spans="1:9" ht="12.75" customHeight="1">
      <c r="A19" s="87" t="s">
        <v>413</v>
      </c>
      <c r="B19" s="87" t="s">
        <v>176</v>
      </c>
      <c r="C19" s="87">
        <v>0.29699999999999999</v>
      </c>
      <c r="D19" s="87"/>
      <c r="E19" s="87" t="s">
        <v>195</v>
      </c>
      <c r="F19" s="87" t="s">
        <v>209</v>
      </c>
      <c r="H19" s="83" t="s">
        <v>402</v>
      </c>
      <c r="I19" s="2" t="s">
        <v>105</v>
      </c>
    </row>
    <row r="20" spans="1:9" ht="12.75" customHeight="1">
      <c r="A20" s="87" t="s">
        <v>414</v>
      </c>
      <c r="B20" s="87" t="s">
        <v>176</v>
      </c>
      <c r="C20" s="87">
        <v>4.8000000000000001E-2</v>
      </c>
      <c r="D20" s="87"/>
      <c r="E20" s="87" t="s">
        <v>195</v>
      </c>
      <c r="F20" s="87" t="s">
        <v>211</v>
      </c>
      <c r="H20" s="83" t="s">
        <v>415</v>
      </c>
      <c r="I20" s="2" t="s">
        <v>78</v>
      </c>
    </row>
    <row r="21" spans="1:9" ht="12.75" customHeight="1">
      <c r="A21" s="87" t="s">
        <v>416</v>
      </c>
      <c r="B21" s="87" t="s">
        <v>176</v>
      </c>
      <c r="C21" s="87">
        <v>4.8000000000000001E-2</v>
      </c>
      <c r="D21" s="87"/>
      <c r="E21" s="87" t="s">
        <v>195</v>
      </c>
      <c r="F21" s="87" t="s">
        <v>209</v>
      </c>
      <c r="H21" s="83" t="s">
        <v>415</v>
      </c>
      <c r="I21" s="2" t="s">
        <v>78</v>
      </c>
    </row>
    <row r="22" spans="1:9" ht="12.75" customHeight="1">
      <c r="A22" s="87" t="s">
        <v>417</v>
      </c>
      <c r="B22" s="87" t="s">
        <v>176</v>
      </c>
      <c r="C22" s="87">
        <v>4.8000000000000001E-2</v>
      </c>
      <c r="D22" s="87"/>
      <c r="E22" s="87" t="s">
        <v>195</v>
      </c>
      <c r="F22" s="87" t="s">
        <v>209</v>
      </c>
      <c r="H22" s="83" t="s">
        <v>415</v>
      </c>
      <c r="I22" s="2" t="s">
        <v>78</v>
      </c>
    </row>
    <row r="23" spans="1:9" ht="12.75" customHeight="1">
      <c r="A23" s="87" t="s">
        <v>418</v>
      </c>
      <c r="B23" s="87" t="s">
        <v>176</v>
      </c>
      <c r="C23" s="87">
        <v>4.8000000000000001E-2</v>
      </c>
      <c r="D23" s="87"/>
      <c r="E23" s="87" t="s">
        <v>195</v>
      </c>
      <c r="F23" s="87" t="s">
        <v>209</v>
      </c>
      <c r="H23" s="83" t="s">
        <v>415</v>
      </c>
      <c r="I23" s="2" t="s">
        <v>78</v>
      </c>
    </row>
    <row r="24" spans="1:9" ht="12.75" customHeight="1">
      <c r="A24" s="87" t="s">
        <v>419</v>
      </c>
      <c r="B24" s="87" t="s">
        <v>176</v>
      </c>
      <c r="C24" s="87">
        <v>4.8000000000000001E-2</v>
      </c>
      <c r="D24" s="87"/>
      <c r="E24" s="87" t="s">
        <v>195</v>
      </c>
      <c r="F24" s="87" t="s">
        <v>209</v>
      </c>
      <c r="H24" s="83" t="s">
        <v>415</v>
      </c>
      <c r="I24" s="2" t="s">
        <v>78</v>
      </c>
    </row>
    <row r="25" spans="1:9" ht="12.75" customHeight="1">
      <c r="A25" s="87" t="s">
        <v>420</v>
      </c>
      <c r="B25" s="87" t="s">
        <v>176</v>
      </c>
      <c r="C25" s="87">
        <v>4.8000000000000001E-2</v>
      </c>
      <c r="D25" s="87"/>
      <c r="E25" s="87" t="s">
        <v>195</v>
      </c>
      <c r="F25" s="87" t="s">
        <v>209</v>
      </c>
      <c r="H25" s="83" t="s">
        <v>415</v>
      </c>
      <c r="I25" s="2" t="s">
        <v>78</v>
      </c>
    </row>
    <row r="26" spans="1:9" ht="12.75" customHeight="1">
      <c r="A26" s="87" t="s">
        <v>421</v>
      </c>
      <c r="B26" s="87" t="s">
        <v>176</v>
      </c>
      <c r="C26" s="87">
        <v>4.8000000000000001E-2</v>
      </c>
      <c r="D26" s="87"/>
      <c r="E26" s="87" t="s">
        <v>195</v>
      </c>
      <c r="F26" s="87" t="s">
        <v>209</v>
      </c>
      <c r="H26" s="83" t="s">
        <v>415</v>
      </c>
      <c r="I26" s="2" t="s">
        <v>78</v>
      </c>
    </row>
    <row r="27" spans="1:9" ht="12.75" customHeight="1">
      <c r="A27" s="87" t="s">
        <v>422</v>
      </c>
      <c r="B27" s="87" t="s">
        <v>176</v>
      </c>
      <c r="C27" s="87">
        <v>4.8000000000000001E-2</v>
      </c>
      <c r="D27" s="87"/>
      <c r="E27" s="87" t="s">
        <v>195</v>
      </c>
      <c r="F27" s="87" t="s">
        <v>209</v>
      </c>
      <c r="H27" s="83" t="s">
        <v>415</v>
      </c>
      <c r="I27" s="2" t="s">
        <v>78</v>
      </c>
    </row>
    <row r="28" spans="1:9" ht="12.75" customHeight="1">
      <c r="A28" s="87" t="s">
        <v>423</v>
      </c>
      <c r="B28" s="87" t="s">
        <v>176</v>
      </c>
      <c r="C28" s="87">
        <v>4.8000000000000001E-2</v>
      </c>
      <c r="D28" s="87"/>
      <c r="E28" s="87" t="s">
        <v>195</v>
      </c>
      <c r="F28" s="87" t="s">
        <v>209</v>
      </c>
      <c r="H28" s="83" t="s">
        <v>415</v>
      </c>
      <c r="I28" s="2" t="s">
        <v>78</v>
      </c>
    </row>
    <row r="29" spans="1:9" ht="12.75" customHeight="1">
      <c r="A29" s="87" t="s">
        <v>398</v>
      </c>
      <c r="B29" s="87" t="s">
        <v>181</v>
      </c>
      <c r="C29" s="87">
        <v>1.9607300000000001</v>
      </c>
      <c r="D29" s="87"/>
      <c r="E29" s="87" t="s">
        <v>195</v>
      </c>
      <c r="F29" s="87" t="s">
        <v>211</v>
      </c>
      <c r="H29" s="83" t="s">
        <v>179</v>
      </c>
      <c r="I29" s="2" t="s">
        <v>179</v>
      </c>
    </row>
    <row r="30" spans="1:9" ht="12.75" customHeight="1">
      <c r="A30" s="87" t="s">
        <v>399</v>
      </c>
      <c r="B30" s="87" t="s">
        <v>181</v>
      </c>
      <c r="C30" s="87">
        <v>1.4738899999999999</v>
      </c>
      <c r="D30" s="87"/>
      <c r="E30" s="87" t="s">
        <v>195</v>
      </c>
      <c r="F30" s="87" t="s">
        <v>211</v>
      </c>
      <c r="H30" s="83" t="s">
        <v>179</v>
      </c>
      <c r="I30" s="2" t="s">
        <v>179</v>
      </c>
    </row>
    <row r="31" spans="1:9" ht="12.75" customHeight="1">
      <c r="A31" s="87" t="s">
        <v>400</v>
      </c>
      <c r="B31" s="87" t="s">
        <v>181</v>
      </c>
      <c r="C31" s="87">
        <v>0.61324000000000001</v>
      </c>
      <c r="D31" s="87"/>
      <c r="E31" s="87" t="s">
        <v>195</v>
      </c>
      <c r="F31" s="87" t="s">
        <v>211</v>
      </c>
      <c r="H31" s="83" t="s">
        <v>179</v>
      </c>
      <c r="I31" s="2" t="s">
        <v>179</v>
      </c>
    </row>
    <row r="32" spans="1:9" ht="12.75" customHeight="1">
      <c r="A32" s="87" t="s">
        <v>107</v>
      </c>
      <c r="B32" s="87" t="s">
        <v>181</v>
      </c>
      <c r="C32" s="87">
        <v>2.8500000000000001E-2</v>
      </c>
      <c r="D32" s="87"/>
      <c r="E32" s="87" t="s">
        <v>195</v>
      </c>
      <c r="F32" s="87" t="s">
        <v>211</v>
      </c>
      <c r="H32" s="83" t="s">
        <v>107</v>
      </c>
      <c r="I32" s="2" t="s">
        <v>107</v>
      </c>
    </row>
    <row r="33" spans="1:26" ht="12.75" customHeight="1">
      <c r="A33" s="87" t="s">
        <v>401</v>
      </c>
      <c r="B33" s="87" t="s">
        <v>181</v>
      </c>
      <c r="C33" s="87">
        <v>0.65946000000000005</v>
      </c>
      <c r="D33" s="87"/>
      <c r="E33" s="87" t="s">
        <v>195</v>
      </c>
      <c r="F33" s="87" t="s">
        <v>211</v>
      </c>
      <c r="H33" s="83" t="s">
        <v>402</v>
      </c>
      <c r="I33" s="2" t="s">
        <v>105</v>
      </c>
    </row>
    <row r="34" spans="1:26" ht="12.75" customHeight="1">
      <c r="A34" s="87" t="s">
        <v>403</v>
      </c>
      <c r="B34" s="87" t="s">
        <v>181</v>
      </c>
      <c r="C34" s="87">
        <v>0.41243000000000002</v>
      </c>
      <c r="D34" s="87"/>
      <c r="E34" s="87" t="s">
        <v>195</v>
      </c>
      <c r="F34" s="87" t="s">
        <v>211</v>
      </c>
      <c r="H34" s="83" t="s">
        <v>402</v>
      </c>
      <c r="I34" s="2" t="s">
        <v>105</v>
      </c>
    </row>
    <row r="35" spans="1:26" ht="12.75" customHeight="1">
      <c r="A35" s="87" t="s">
        <v>404</v>
      </c>
      <c r="B35" s="87" t="s">
        <v>181</v>
      </c>
      <c r="C35" s="87">
        <v>0.20027</v>
      </c>
      <c r="D35" s="87"/>
      <c r="E35" s="87" t="s">
        <v>195</v>
      </c>
      <c r="F35" s="87" t="s">
        <v>211</v>
      </c>
      <c r="H35" s="83" t="s">
        <v>402</v>
      </c>
      <c r="I35" s="2" t="s">
        <v>105</v>
      </c>
    </row>
    <row r="36" spans="1:26" ht="12.75" customHeight="1">
      <c r="A36" s="87" t="s">
        <v>405</v>
      </c>
      <c r="B36" s="87" t="s">
        <v>181</v>
      </c>
      <c r="C36" s="87">
        <v>0.25114999999999998</v>
      </c>
      <c r="D36" s="87"/>
      <c r="E36" s="87" t="s">
        <v>195</v>
      </c>
      <c r="F36" s="87" t="s">
        <v>211</v>
      </c>
      <c r="H36" s="83" t="s">
        <v>402</v>
      </c>
      <c r="I36" s="2" t="s">
        <v>105</v>
      </c>
    </row>
    <row r="37" spans="1:26" ht="12.75" customHeight="1">
      <c r="A37" s="87" t="s">
        <v>406</v>
      </c>
      <c r="B37" s="87" t="s">
        <v>181</v>
      </c>
      <c r="C37" s="87">
        <v>0.15262000000000001</v>
      </c>
      <c r="D37" s="87"/>
      <c r="E37" s="87" t="s">
        <v>195</v>
      </c>
      <c r="F37" s="87" t="s">
        <v>211</v>
      </c>
      <c r="H37" s="83" t="s">
        <v>402</v>
      </c>
      <c r="I37" s="2" t="s">
        <v>105</v>
      </c>
    </row>
    <row r="38" spans="1:26" ht="12.75" customHeight="1">
      <c r="A38" s="87" t="s">
        <v>407</v>
      </c>
      <c r="B38" s="87" t="s">
        <v>181</v>
      </c>
      <c r="C38" s="87">
        <v>8.6779999999999996E-2</v>
      </c>
      <c r="D38" s="87"/>
      <c r="E38" s="87" t="s">
        <v>195</v>
      </c>
      <c r="F38" s="87" t="s">
        <v>211</v>
      </c>
      <c r="H38" s="83" t="s">
        <v>402</v>
      </c>
      <c r="I38" s="2" t="s">
        <v>105</v>
      </c>
    </row>
    <row r="39" spans="1:26" ht="12.75" customHeight="1">
      <c r="A39" s="87" t="s">
        <v>408</v>
      </c>
      <c r="B39" s="87" t="s">
        <v>181</v>
      </c>
      <c r="C39" s="87">
        <v>8.8690000000000005E-2</v>
      </c>
      <c r="D39" s="87"/>
      <c r="E39" s="87" t="s">
        <v>195</v>
      </c>
      <c r="F39" s="87" t="s">
        <v>211</v>
      </c>
      <c r="H39" s="83" t="s">
        <v>402</v>
      </c>
      <c r="I39" s="2" t="s">
        <v>105</v>
      </c>
    </row>
    <row r="40" spans="1:26" ht="12.75" customHeight="1">
      <c r="A40" s="87" t="s">
        <v>409</v>
      </c>
      <c r="B40" s="87" t="s">
        <v>181</v>
      </c>
      <c r="C40" s="87">
        <v>0.12427000000000001</v>
      </c>
      <c r="D40" s="87"/>
      <c r="E40" s="87" t="s">
        <v>195</v>
      </c>
      <c r="F40" s="87" t="s">
        <v>211</v>
      </c>
      <c r="H40" s="83" t="s">
        <v>402</v>
      </c>
      <c r="I40" s="2" t="s">
        <v>105</v>
      </c>
    </row>
    <row r="41" spans="1:26" ht="12.75" customHeight="1">
      <c r="A41" s="87" t="s">
        <v>424</v>
      </c>
      <c r="B41" s="87" t="s">
        <v>181</v>
      </c>
      <c r="C41" s="87">
        <v>1.173514123485599</v>
      </c>
      <c r="D41" s="87"/>
      <c r="E41" s="87" t="s">
        <v>195</v>
      </c>
      <c r="F41" s="87" t="s">
        <v>211</v>
      </c>
      <c r="G41" s="87"/>
      <c r="H41" s="88" t="s">
        <v>402</v>
      </c>
      <c r="I41" s="87" t="s">
        <v>105</v>
      </c>
      <c r="J41" s="87"/>
      <c r="K41" s="87"/>
      <c r="L41" s="87"/>
      <c r="M41" s="87"/>
      <c r="N41" s="87"/>
      <c r="O41" s="87"/>
      <c r="P41" s="87"/>
      <c r="Q41" s="87"/>
      <c r="R41" s="87"/>
      <c r="S41" s="87"/>
      <c r="T41" s="87"/>
      <c r="U41" s="87"/>
      <c r="V41" s="87"/>
      <c r="W41" s="87"/>
      <c r="X41" s="87"/>
      <c r="Y41" s="87"/>
      <c r="Z41" s="87"/>
    </row>
    <row r="42" spans="1:26" ht="12.75" customHeight="1">
      <c r="A42" s="87" t="s">
        <v>425</v>
      </c>
      <c r="B42" s="87" t="s">
        <v>181</v>
      </c>
      <c r="C42" s="87">
        <v>0.82063338590271184</v>
      </c>
      <c r="D42" s="87"/>
      <c r="E42" s="87" t="s">
        <v>195</v>
      </c>
      <c r="F42" s="87" t="s">
        <v>211</v>
      </c>
      <c r="G42" s="87"/>
      <c r="H42" s="88" t="s">
        <v>402</v>
      </c>
      <c r="I42" s="87" t="s">
        <v>105</v>
      </c>
      <c r="J42" s="87"/>
      <c r="K42" s="87"/>
      <c r="L42" s="87"/>
      <c r="M42" s="87"/>
      <c r="N42" s="87"/>
      <c r="O42" s="87"/>
      <c r="P42" s="87"/>
      <c r="Q42" s="87"/>
      <c r="R42" s="87"/>
      <c r="S42" s="87"/>
      <c r="T42" s="87"/>
      <c r="U42" s="87"/>
      <c r="V42" s="87"/>
      <c r="W42" s="87"/>
      <c r="X42" s="87"/>
      <c r="Y42" s="87"/>
      <c r="Z42" s="87"/>
    </row>
    <row r="43" spans="1:26" ht="12.75" customHeight="1">
      <c r="A43" s="87" t="s">
        <v>426</v>
      </c>
      <c r="B43" s="87" t="s">
        <v>181</v>
      </c>
      <c r="C43" s="87">
        <v>0.49600663249155191</v>
      </c>
      <c r="D43" s="87"/>
      <c r="E43" s="87" t="s">
        <v>195</v>
      </c>
      <c r="F43" s="87" t="s">
        <v>211</v>
      </c>
      <c r="G43" s="87"/>
      <c r="H43" s="88" t="s">
        <v>402</v>
      </c>
      <c r="I43" s="87" t="s">
        <v>105</v>
      </c>
      <c r="J43" s="87"/>
      <c r="K43" s="87"/>
      <c r="L43" s="87"/>
      <c r="M43" s="87"/>
      <c r="N43" s="87"/>
      <c r="O43" s="87"/>
      <c r="P43" s="87"/>
      <c r="Q43" s="87"/>
      <c r="R43" s="87"/>
      <c r="S43" s="87"/>
      <c r="T43" s="87"/>
      <c r="U43" s="87"/>
      <c r="V43" s="87"/>
      <c r="W43" s="87"/>
      <c r="X43" s="87"/>
      <c r="Y43" s="87"/>
      <c r="Z43" s="87"/>
    </row>
    <row r="44" spans="1:26" ht="12.75" customHeight="1">
      <c r="A44" s="87" t="s">
        <v>427</v>
      </c>
      <c r="B44" s="87" t="s">
        <v>181</v>
      </c>
      <c r="C44" s="87">
        <v>0.94952000000000003</v>
      </c>
      <c r="D44" s="87"/>
      <c r="E44" s="87" t="s">
        <v>195</v>
      </c>
      <c r="F44" s="87" t="s">
        <v>211</v>
      </c>
      <c r="G44" s="87"/>
      <c r="H44" s="88" t="s">
        <v>402</v>
      </c>
      <c r="I44" s="87" t="s">
        <v>105</v>
      </c>
      <c r="J44" s="87"/>
      <c r="K44" s="87"/>
      <c r="L44" s="87"/>
      <c r="M44" s="87"/>
      <c r="N44" s="87"/>
      <c r="O44" s="87"/>
      <c r="P44" s="87"/>
      <c r="Q44" s="87"/>
      <c r="R44" s="87"/>
      <c r="S44" s="87"/>
      <c r="T44" s="87"/>
      <c r="U44" s="87"/>
      <c r="V44" s="87"/>
      <c r="W44" s="87"/>
      <c r="X44" s="87"/>
      <c r="Y44" s="87"/>
      <c r="Z44" s="87"/>
    </row>
    <row r="45" spans="1:26" ht="12.75" customHeight="1">
      <c r="A45" s="87" t="s">
        <v>428</v>
      </c>
      <c r="B45" s="87" t="s">
        <v>181</v>
      </c>
      <c r="C45" s="87">
        <v>0.87385999999999997</v>
      </c>
      <c r="D45" s="87"/>
      <c r="E45" s="87" t="s">
        <v>195</v>
      </c>
      <c r="F45" s="87" t="s">
        <v>211</v>
      </c>
      <c r="G45" s="87"/>
      <c r="H45" s="88" t="s">
        <v>402</v>
      </c>
      <c r="I45" s="87" t="s">
        <v>105</v>
      </c>
      <c r="J45" s="87"/>
      <c r="K45" s="87"/>
      <c r="L45" s="87"/>
      <c r="M45" s="87"/>
      <c r="N45" s="87"/>
      <c r="O45" s="87"/>
      <c r="P45" s="87"/>
      <c r="Q45" s="87"/>
      <c r="R45" s="87"/>
      <c r="S45" s="87"/>
      <c r="T45" s="87"/>
      <c r="U45" s="87"/>
      <c r="V45" s="87"/>
      <c r="W45" s="87"/>
      <c r="X45" s="87"/>
      <c r="Y45" s="87"/>
      <c r="Z45" s="87"/>
    </row>
    <row r="46" spans="1:26" ht="12.75" customHeight="1">
      <c r="A46" s="87" t="s">
        <v>429</v>
      </c>
      <c r="B46" s="87" t="s">
        <v>181</v>
      </c>
      <c r="C46" s="87">
        <v>0.52197000000000005</v>
      </c>
      <c r="D46" s="87"/>
      <c r="E46" s="87" t="s">
        <v>195</v>
      </c>
      <c r="F46" s="87" t="s">
        <v>211</v>
      </c>
      <c r="G46" s="87"/>
      <c r="H46" s="88" t="s">
        <v>402</v>
      </c>
      <c r="I46" s="87" t="s">
        <v>105</v>
      </c>
      <c r="J46" s="87"/>
      <c r="K46" s="87"/>
      <c r="L46" s="87"/>
      <c r="M46" s="87"/>
      <c r="N46" s="87"/>
      <c r="O46" s="87"/>
      <c r="P46" s="87"/>
      <c r="Q46" s="87"/>
      <c r="R46" s="87"/>
      <c r="S46" s="87"/>
      <c r="T46" s="87"/>
      <c r="U46" s="87"/>
      <c r="V46" s="87"/>
      <c r="W46" s="87"/>
      <c r="X46" s="87"/>
      <c r="Y46" s="87"/>
      <c r="Z46" s="87"/>
    </row>
    <row r="47" spans="1:26" ht="12.75" customHeight="1">
      <c r="A47" s="87" t="s">
        <v>412</v>
      </c>
      <c r="B47" s="87" t="s">
        <v>181</v>
      </c>
      <c r="C47" s="87">
        <v>0.61741999999999997</v>
      </c>
      <c r="D47" s="87"/>
      <c r="E47" s="87" t="s">
        <v>195</v>
      </c>
      <c r="F47" s="87" t="s">
        <v>211</v>
      </c>
      <c r="H47" s="83" t="s">
        <v>402</v>
      </c>
      <c r="I47" s="2" t="s">
        <v>105</v>
      </c>
    </row>
    <row r="48" spans="1:26" ht="12.75" customHeight="1">
      <c r="A48" s="87" t="s">
        <v>430</v>
      </c>
      <c r="B48" s="87" t="s">
        <v>181</v>
      </c>
      <c r="C48" s="87">
        <v>0.58650999999999998</v>
      </c>
      <c r="D48" s="87"/>
      <c r="E48" s="87" t="s">
        <v>195</v>
      </c>
      <c r="F48" s="87" t="s">
        <v>211</v>
      </c>
      <c r="H48" s="83" t="s">
        <v>402</v>
      </c>
      <c r="I48" s="2" t="s">
        <v>105</v>
      </c>
    </row>
    <row r="49" spans="1:9" ht="12.75" customHeight="1">
      <c r="A49" s="87" t="s">
        <v>414</v>
      </c>
      <c r="B49" s="87" t="s">
        <v>181</v>
      </c>
      <c r="C49" s="87">
        <v>4.9500000000000002E-2</v>
      </c>
      <c r="D49" s="87"/>
      <c r="E49" s="87" t="s">
        <v>195</v>
      </c>
      <c r="F49" s="87" t="s">
        <v>211</v>
      </c>
      <c r="H49" s="83" t="s">
        <v>415</v>
      </c>
      <c r="I49" s="2" t="s">
        <v>78</v>
      </c>
    </row>
    <row r="50" spans="1:9" ht="12.75" customHeight="1">
      <c r="A50" s="87" t="s">
        <v>416</v>
      </c>
      <c r="B50" s="87" t="s">
        <v>181</v>
      </c>
      <c r="C50" s="87">
        <v>3.3300000000000003E-2</v>
      </c>
      <c r="D50" s="87"/>
      <c r="E50" s="87" t="s">
        <v>195</v>
      </c>
      <c r="F50" s="87" t="s">
        <v>211</v>
      </c>
      <c r="H50" s="83" t="s">
        <v>415</v>
      </c>
      <c r="I50" s="2" t="s">
        <v>78</v>
      </c>
    </row>
    <row r="51" spans="1:9" ht="12.75" customHeight="1">
      <c r="A51" s="87" t="s">
        <v>417</v>
      </c>
      <c r="B51" s="87" t="s">
        <v>181</v>
      </c>
      <c r="C51" s="87">
        <v>9.1000000000000004E-3</v>
      </c>
      <c r="D51" s="87"/>
      <c r="E51" s="87" t="s">
        <v>195</v>
      </c>
      <c r="F51" s="87" t="s">
        <v>211</v>
      </c>
      <c r="H51" s="83" t="s">
        <v>415</v>
      </c>
      <c r="I51" s="2" t="s">
        <v>78</v>
      </c>
    </row>
    <row r="52" spans="1:9" ht="12.75" customHeight="1">
      <c r="A52" s="87" t="s">
        <v>418</v>
      </c>
      <c r="B52" s="87" t="s">
        <v>181</v>
      </c>
      <c r="C52" s="87">
        <v>5.8999999999999999E-3</v>
      </c>
      <c r="D52" s="87"/>
      <c r="E52" s="87" t="s">
        <v>195</v>
      </c>
      <c r="F52" s="87" t="s">
        <v>211</v>
      </c>
      <c r="H52" s="83" t="s">
        <v>415</v>
      </c>
      <c r="I52" s="2" t="s">
        <v>78</v>
      </c>
    </row>
    <row r="53" spans="1:9" ht="12.75" customHeight="1">
      <c r="A53" s="87" t="s">
        <v>419</v>
      </c>
      <c r="B53" s="87" t="s">
        <v>181</v>
      </c>
      <c r="C53" s="87">
        <v>2.92E-2</v>
      </c>
      <c r="D53" s="87"/>
      <c r="E53" s="87" t="s">
        <v>195</v>
      </c>
      <c r="F53" s="87" t="s">
        <v>211</v>
      </c>
      <c r="H53" s="83" t="s">
        <v>415</v>
      </c>
      <c r="I53" s="2" t="s">
        <v>78</v>
      </c>
    </row>
    <row r="54" spans="1:9" ht="12.75" customHeight="1">
      <c r="A54" s="87" t="s">
        <v>420</v>
      </c>
      <c r="B54" s="87" t="s">
        <v>181</v>
      </c>
      <c r="C54" s="87">
        <v>7.9000000000000008E-3</v>
      </c>
      <c r="D54" s="87"/>
      <c r="E54" s="87" t="s">
        <v>195</v>
      </c>
      <c r="F54" s="87" t="s">
        <v>211</v>
      </c>
      <c r="H54" s="83" t="s">
        <v>415</v>
      </c>
      <c r="I54" s="2" t="s">
        <v>78</v>
      </c>
    </row>
    <row r="55" spans="1:9" ht="12.75" customHeight="1">
      <c r="A55" s="87" t="s">
        <v>421</v>
      </c>
      <c r="B55" s="87" t="s">
        <v>181</v>
      </c>
      <c r="C55" s="87">
        <v>4.1000000000000003E-3</v>
      </c>
      <c r="D55" s="87"/>
      <c r="E55" s="87" t="s">
        <v>195</v>
      </c>
      <c r="F55" s="87" t="s">
        <v>211</v>
      </c>
      <c r="H55" s="83" t="s">
        <v>415</v>
      </c>
      <c r="I55" s="2" t="s">
        <v>78</v>
      </c>
    </row>
    <row r="56" spans="1:9" ht="12.75" customHeight="1">
      <c r="A56" s="87" t="s">
        <v>422</v>
      </c>
      <c r="B56" s="87" t="s">
        <v>181</v>
      </c>
      <c r="C56" s="87">
        <v>0.02</v>
      </c>
      <c r="D56" s="87"/>
      <c r="E56" s="87" t="s">
        <v>195</v>
      </c>
      <c r="F56" s="87" t="s">
        <v>211</v>
      </c>
      <c r="H56" s="83" t="s">
        <v>415</v>
      </c>
      <c r="I56" s="2" t="s">
        <v>78</v>
      </c>
    </row>
    <row r="57" spans="1:9" ht="12.75" customHeight="1">
      <c r="A57" s="87" t="s">
        <v>423</v>
      </c>
      <c r="B57" s="87" t="s">
        <v>181</v>
      </c>
      <c r="C57" s="87">
        <v>1.2500000000000001E-2</v>
      </c>
      <c r="D57" s="87"/>
      <c r="E57" s="87" t="s">
        <v>195</v>
      </c>
      <c r="F57" s="87" t="s">
        <v>211</v>
      </c>
      <c r="H57" s="83" t="s">
        <v>415</v>
      </c>
      <c r="I57" s="2" t="s">
        <v>78</v>
      </c>
    </row>
    <row r="58" spans="1:9" ht="12.75" customHeight="1">
      <c r="A58" s="87" t="s">
        <v>398</v>
      </c>
      <c r="B58" s="87" t="s">
        <v>77</v>
      </c>
      <c r="C58" s="89">
        <v>1.5269999999999999</v>
      </c>
      <c r="D58" s="87"/>
      <c r="E58" s="87" t="s">
        <v>195</v>
      </c>
      <c r="F58" s="87" t="s">
        <v>209</v>
      </c>
      <c r="H58" s="83" t="s">
        <v>179</v>
      </c>
      <c r="I58" s="2" t="s">
        <v>179</v>
      </c>
    </row>
    <row r="59" spans="1:9" ht="12.75" customHeight="1">
      <c r="A59" s="87" t="s">
        <v>399</v>
      </c>
      <c r="B59" s="87" t="s">
        <v>77</v>
      </c>
      <c r="C59" s="89">
        <v>1.5269999999999999</v>
      </c>
      <c r="D59" s="87"/>
      <c r="E59" s="87" t="s">
        <v>195</v>
      </c>
      <c r="F59" s="87" t="s">
        <v>209</v>
      </c>
      <c r="H59" s="83" t="s">
        <v>179</v>
      </c>
      <c r="I59" s="2" t="s">
        <v>179</v>
      </c>
    </row>
    <row r="60" spans="1:9" ht="12.75" customHeight="1">
      <c r="A60" s="87" t="s">
        <v>400</v>
      </c>
      <c r="B60" s="87" t="s">
        <v>77</v>
      </c>
      <c r="C60" s="89">
        <v>1.5269999999999999</v>
      </c>
      <c r="D60" s="87"/>
      <c r="E60" s="87" t="s">
        <v>195</v>
      </c>
      <c r="F60" s="87" t="s">
        <v>209</v>
      </c>
      <c r="H60" s="83" t="s">
        <v>179</v>
      </c>
      <c r="I60" s="2" t="s">
        <v>179</v>
      </c>
    </row>
    <row r="61" spans="1:9" ht="12.75" customHeight="1">
      <c r="A61" s="87" t="s">
        <v>107</v>
      </c>
      <c r="B61" s="87" t="s">
        <v>77</v>
      </c>
      <c r="C61" s="87">
        <v>2.52E-2</v>
      </c>
      <c r="D61" s="87"/>
      <c r="E61" s="87" t="s">
        <v>195</v>
      </c>
      <c r="F61" s="87" t="s">
        <v>209</v>
      </c>
      <c r="H61" s="83" t="s">
        <v>107</v>
      </c>
      <c r="I61" s="2" t="s">
        <v>107</v>
      </c>
    </row>
    <row r="62" spans="1:9" ht="12.75" customHeight="1">
      <c r="A62" s="87" t="s">
        <v>401</v>
      </c>
      <c r="B62" s="87" t="s">
        <v>77</v>
      </c>
      <c r="C62" s="87">
        <v>0.29699999999999999</v>
      </c>
      <c r="D62" s="87"/>
      <c r="E62" s="87" t="s">
        <v>195</v>
      </c>
      <c r="F62" s="87" t="s">
        <v>209</v>
      </c>
      <c r="H62" s="83" t="s">
        <v>402</v>
      </c>
      <c r="I62" s="2" t="s">
        <v>105</v>
      </c>
    </row>
    <row r="63" spans="1:9" ht="12.75" customHeight="1">
      <c r="A63" s="87" t="s">
        <v>403</v>
      </c>
      <c r="B63" s="87" t="s">
        <v>77</v>
      </c>
      <c r="C63" s="87">
        <v>0.29699999999999999</v>
      </c>
      <c r="D63" s="87"/>
      <c r="E63" s="87" t="s">
        <v>195</v>
      </c>
      <c r="F63" s="87" t="s">
        <v>209</v>
      </c>
      <c r="H63" s="83" t="s">
        <v>402</v>
      </c>
      <c r="I63" s="2" t="s">
        <v>105</v>
      </c>
    </row>
    <row r="64" spans="1:9" ht="12.75" customHeight="1">
      <c r="A64" s="87" t="s">
        <v>404</v>
      </c>
      <c r="B64" s="87" t="s">
        <v>77</v>
      </c>
      <c r="C64" s="87">
        <v>0.29699999999999999</v>
      </c>
      <c r="D64" s="87"/>
      <c r="E64" s="87" t="s">
        <v>195</v>
      </c>
      <c r="F64" s="87" t="s">
        <v>209</v>
      </c>
      <c r="H64" s="83" t="s">
        <v>402</v>
      </c>
      <c r="I64" s="2" t="s">
        <v>105</v>
      </c>
    </row>
    <row r="65" spans="1:9" ht="12.75" customHeight="1">
      <c r="A65" s="87" t="s">
        <v>405</v>
      </c>
      <c r="B65" s="87" t="s">
        <v>77</v>
      </c>
      <c r="C65" s="87">
        <v>0.29699999999999999</v>
      </c>
      <c r="D65" s="87"/>
      <c r="E65" s="87" t="s">
        <v>195</v>
      </c>
      <c r="F65" s="87" t="s">
        <v>209</v>
      </c>
      <c r="H65" s="83" t="s">
        <v>402</v>
      </c>
      <c r="I65" s="2" t="s">
        <v>105</v>
      </c>
    </row>
    <row r="66" spans="1:9" ht="12.75" customHeight="1">
      <c r="A66" s="87" t="s">
        <v>406</v>
      </c>
      <c r="B66" s="87" t="s">
        <v>77</v>
      </c>
      <c r="C66" s="87">
        <v>0.29699999999999999</v>
      </c>
      <c r="D66" s="87"/>
      <c r="E66" s="87" t="s">
        <v>195</v>
      </c>
      <c r="F66" s="87" t="s">
        <v>209</v>
      </c>
      <c r="H66" s="83" t="s">
        <v>402</v>
      </c>
      <c r="I66" s="2" t="s">
        <v>105</v>
      </c>
    </row>
    <row r="67" spans="1:9" ht="12.75" customHeight="1">
      <c r="A67" s="87" t="s">
        <v>407</v>
      </c>
      <c r="B67" s="87" t="s">
        <v>77</v>
      </c>
      <c r="C67" s="87">
        <v>0.29699999999999999</v>
      </c>
      <c r="D67" s="87"/>
      <c r="E67" s="87" t="s">
        <v>195</v>
      </c>
      <c r="F67" s="87" t="s">
        <v>209</v>
      </c>
      <c r="H67" s="83" t="s">
        <v>402</v>
      </c>
      <c r="I67" s="2" t="s">
        <v>105</v>
      </c>
    </row>
    <row r="68" spans="1:9" ht="12.75" customHeight="1">
      <c r="A68" s="87" t="s">
        <v>408</v>
      </c>
      <c r="B68" s="87" t="s">
        <v>77</v>
      </c>
      <c r="C68" s="87">
        <v>0.29699999999999999</v>
      </c>
      <c r="D68" s="87"/>
      <c r="E68" s="87" t="s">
        <v>195</v>
      </c>
      <c r="F68" s="87" t="s">
        <v>209</v>
      </c>
      <c r="H68" s="83" t="s">
        <v>402</v>
      </c>
      <c r="I68" s="2" t="s">
        <v>105</v>
      </c>
    </row>
    <row r="69" spans="1:9" ht="12.75" customHeight="1">
      <c r="A69" s="87" t="s">
        <v>409</v>
      </c>
      <c r="B69" s="87" t="s">
        <v>77</v>
      </c>
      <c r="C69" s="87">
        <v>0.29699999999999999</v>
      </c>
      <c r="D69" s="87"/>
      <c r="E69" s="87" t="s">
        <v>195</v>
      </c>
      <c r="F69" s="87" t="s">
        <v>209</v>
      </c>
      <c r="H69" s="83" t="s">
        <v>402</v>
      </c>
      <c r="I69" s="2" t="s">
        <v>105</v>
      </c>
    </row>
    <row r="70" spans="1:9" ht="12.75" customHeight="1">
      <c r="A70" s="87" t="s">
        <v>410</v>
      </c>
      <c r="B70" s="87" t="s">
        <v>77</v>
      </c>
      <c r="C70" s="87">
        <v>0.29699999999999999</v>
      </c>
      <c r="D70" s="87"/>
      <c r="E70" s="87" t="s">
        <v>195</v>
      </c>
      <c r="F70" s="87" t="s">
        <v>209</v>
      </c>
      <c r="H70" s="83" t="s">
        <v>402</v>
      </c>
      <c r="I70" s="2" t="s">
        <v>105</v>
      </c>
    </row>
    <row r="71" spans="1:9" ht="12.75" customHeight="1">
      <c r="A71" s="87" t="s">
        <v>411</v>
      </c>
      <c r="B71" s="87" t="s">
        <v>77</v>
      </c>
      <c r="C71" s="87">
        <v>0.29699999999999999</v>
      </c>
      <c r="D71" s="87"/>
      <c r="E71" s="87" t="s">
        <v>195</v>
      </c>
      <c r="F71" s="87" t="s">
        <v>209</v>
      </c>
      <c r="H71" s="83" t="s">
        <v>402</v>
      </c>
      <c r="I71" s="2" t="s">
        <v>105</v>
      </c>
    </row>
    <row r="72" spans="1:9" ht="12.75" customHeight="1">
      <c r="A72" s="87" t="s">
        <v>412</v>
      </c>
      <c r="B72" s="87" t="s">
        <v>77</v>
      </c>
      <c r="C72" s="87">
        <v>0.29699999999999999</v>
      </c>
      <c r="D72" s="87"/>
      <c r="E72" s="87" t="s">
        <v>195</v>
      </c>
      <c r="F72" s="87" t="s">
        <v>209</v>
      </c>
      <c r="H72" s="83" t="s">
        <v>402</v>
      </c>
      <c r="I72" s="2" t="s">
        <v>105</v>
      </c>
    </row>
    <row r="73" spans="1:9" ht="12.75" customHeight="1">
      <c r="A73" s="87" t="s">
        <v>413</v>
      </c>
      <c r="B73" s="87" t="s">
        <v>77</v>
      </c>
      <c r="C73" s="87">
        <v>0.29699999999999999</v>
      </c>
      <c r="D73" s="87"/>
      <c r="E73" s="87" t="s">
        <v>195</v>
      </c>
      <c r="F73" s="87" t="s">
        <v>209</v>
      </c>
      <c r="H73" s="83" t="s">
        <v>402</v>
      </c>
      <c r="I73" s="2" t="s">
        <v>105</v>
      </c>
    </row>
    <row r="74" spans="1:9" ht="12.75" customHeight="1">
      <c r="A74" s="87" t="s">
        <v>414</v>
      </c>
      <c r="B74" s="87" t="s">
        <v>77</v>
      </c>
      <c r="C74" s="89">
        <v>4.8000000000000001E-2</v>
      </c>
      <c r="D74" s="87"/>
      <c r="E74" s="87" t="s">
        <v>195</v>
      </c>
      <c r="F74" s="87" t="s">
        <v>209</v>
      </c>
      <c r="H74" s="83" t="s">
        <v>415</v>
      </c>
      <c r="I74" s="2" t="s">
        <v>78</v>
      </c>
    </row>
    <row r="75" spans="1:9" ht="12.75" customHeight="1">
      <c r="A75" s="87" t="s">
        <v>416</v>
      </c>
      <c r="B75" s="87" t="s">
        <v>77</v>
      </c>
      <c r="C75" s="89">
        <v>4.8000000000000001E-2</v>
      </c>
      <c r="D75" s="87"/>
      <c r="E75" s="87" t="s">
        <v>195</v>
      </c>
      <c r="F75" s="87" t="s">
        <v>209</v>
      </c>
      <c r="H75" s="83" t="s">
        <v>415</v>
      </c>
      <c r="I75" s="2" t="s">
        <v>78</v>
      </c>
    </row>
    <row r="76" spans="1:9" ht="12.75" customHeight="1">
      <c r="A76" s="87" t="s">
        <v>417</v>
      </c>
      <c r="B76" s="87" t="s">
        <v>77</v>
      </c>
      <c r="C76" s="89">
        <v>4.8000000000000001E-2</v>
      </c>
      <c r="D76" s="87"/>
      <c r="E76" s="87" t="s">
        <v>195</v>
      </c>
      <c r="F76" s="87" t="s">
        <v>209</v>
      </c>
      <c r="H76" s="83" t="s">
        <v>415</v>
      </c>
      <c r="I76" s="2" t="s">
        <v>78</v>
      </c>
    </row>
    <row r="77" spans="1:9" ht="12.75" customHeight="1">
      <c r="A77" s="87" t="s">
        <v>418</v>
      </c>
      <c r="B77" s="87" t="s">
        <v>77</v>
      </c>
      <c r="C77" s="89">
        <v>4.8000000000000001E-2</v>
      </c>
      <c r="D77" s="87"/>
      <c r="E77" s="87" t="s">
        <v>195</v>
      </c>
      <c r="F77" s="87" t="s">
        <v>209</v>
      </c>
      <c r="H77" s="83" t="s">
        <v>415</v>
      </c>
      <c r="I77" s="2" t="s">
        <v>78</v>
      </c>
    </row>
    <row r="78" spans="1:9" ht="12.75" customHeight="1">
      <c r="A78" s="87" t="s">
        <v>419</v>
      </c>
      <c r="B78" s="87" t="s">
        <v>77</v>
      </c>
      <c r="C78" s="89">
        <v>4.8000000000000001E-2</v>
      </c>
      <c r="D78" s="87"/>
      <c r="E78" s="87" t="s">
        <v>195</v>
      </c>
      <c r="F78" s="87" t="s">
        <v>209</v>
      </c>
      <c r="H78" s="83" t="s">
        <v>415</v>
      </c>
      <c r="I78" s="2" t="s">
        <v>78</v>
      </c>
    </row>
    <row r="79" spans="1:9" ht="12.75" customHeight="1">
      <c r="A79" s="87" t="s">
        <v>420</v>
      </c>
      <c r="B79" s="87" t="s">
        <v>77</v>
      </c>
      <c r="C79" s="89">
        <v>4.8000000000000001E-2</v>
      </c>
      <c r="D79" s="87"/>
      <c r="E79" s="87" t="s">
        <v>195</v>
      </c>
      <c r="F79" s="87" t="s">
        <v>209</v>
      </c>
      <c r="H79" s="83" t="s">
        <v>415</v>
      </c>
      <c r="I79" s="2" t="s">
        <v>78</v>
      </c>
    </row>
    <row r="80" spans="1:9" ht="12.75" customHeight="1">
      <c r="A80" s="87" t="s">
        <v>421</v>
      </c>
      <c r="B80" s="87" t="s">
        <v>77</v>
      </c>
      <c r="C80" s="89">
        <v>4.8000000000000001E-2</v>
      </c>
      <c r="D80" s="87"/>
      <c r="E80" s="87" t="s">
        <v>195</v>
      </c>
      <c r="F80" s="87" t="s">
        <v>209</v>
      </c>
      <c r="H80" s="83" t="s">
        <v>415</v>
      </c>
      <c r="I80" s="2" t="s">
        <v>78</v>
      </c>
    </row>
    <row r="81" spans="1:12" ht="12.75" customHeight="1">
      <c r="A81" s="87" t="s">
        <v>422</v>
      </c>
      <c r="B81" s="87" t="s">
        <v>77</v>
      </c>
      <c r="C81" s="89">
        <v>4.8000000000000001E-2</v>
      </c>
      <c r="D81" s="87"/>
      <c r="E81" s="87" t="s">
        <v>195</v>
      </c>
      <c r="F81" s="87" t="s">
        <v>209</v>
      </c>
      <c r="H81" s="83" t="s">
        <v>415</v>
      </c>
      <c r="I81" s="2" t="s">
        <v>78</v>
      </c>
    </row>
    <row r="82" spans="1:12" ht="12.75" customHeight="1">
      <c r="A82" s="87" t="s">
        <v>423</v>
      </c>
      <c r="B82" s="87" t="s">
        <v>77</v>
      </c>
      <c r="C82" s="89">
        <v>4.8000000000000001E-2</v>
      </c>
      <c r="D82" s="87"/>
      <c r="E82" s="87" t="s">
        <v>195</v>
      </c>
      <c r="F82" s="87" t="s">
        <v>209</v>
      </c>
      <c r="H82" s="83" t="s">
        <v>415</v>
      </c>
      <c r="I82" s="2" t="s">
        <v>78</v>
      </c>
    </row>
    <row r="83" spans="1:12" ht="12.75" customHeight="1"/>
    <row r="84" spans="1:12" ht="12.75" customHeight="1">
      <c r="A84" s="79" t="s">
        <v>431</v>
      </c>
      <c r="B84" s="86"/>
      <c r="C84" s="86"/>
      <c r="D84" s="86"/>
      <c r="E84" s="86"/>
      <c r="F84" s="86"/>
      <c r="G84" s="86"/>
      <c r="H84" s="86"/>
      <c r="I84" s="86"/>
      <c r="J84" s="86"/>
      <c r="K84" s="86"/>
      <c r="L84" s="86"/>
    </row>
    <row r="85" spans="1:12" ht="12.75" customHeight="1">
      <c r="A85" s="83"/>
    </row>
    <row r="86" spans="1:12" ht="12.75" customHeight="1">
      <c r="A86" s="90" t="s">
        <v>144</v>
      </c>
      <c r="B86" s="90" t="s">
        <v>8</v>
      </c>
      <c r="C86" s="90" t="s">
        <v>90</v>
      </c>
      <c r="D86" s="90" t="s">
        <v>253</v>
      </c>
      <c r="E86" s="90" t="s">
        <v>254</v>
      </c>
      <c r="F86" s="90" t="s">
        <v>91</v>
      </c>
      <c r="G86" s="90" t="s">
        <v>255</v>
      </c>
      <c r="H86" s="90" t="s">
        <v>256</v>
      </c>
      <c r="I86" s="84" t="s">
        <v>236</v>
      </c>
      <c r="J86" s="84" t="s">
        <v>9</v>
      </c>
    </row>
    <row r="87" spans="1:12" ht="12.75" customHeight="1">
      <c r="A87" s="87" t="s">
        <v>179</v>
      </c>
      <c r="B87" s="87" t="s">
        <v>181</v>
      </c>
      <c r="C87" s="89">
        <v>4.1700000000000001E-2</v>
      </c>
      <c r="D87" s="87" t="s">
        <v>199</v>
      </c>
      <c r="E87" s="87" t="s">
        <v>209</v>
      </c>
      <c r="F87" s="89">
        <v>4.7899999999999998E-2</v>
      </c>
      <c r="G87" s="87" t="s">
        <v>199</v>
      </c>
      <c r="H87" s="87" t="s">
        <v>209</v>
      </c>
      <c r="J87" s="2" t="s">
        <v>179</v>
      </c>
    </row>
    <row r="88" spans="1:12" ht="12.75" customHeight="1">
      <c r="A88" s="87" t="s">
        <v>107</v>
      </c>
      <c r="B88" s="87" t="s">
        <v>181</v>
      </c>
      <c r="C88" s="87">
        <v>2E-3</v>
      </c>
      <c r="D88" s="87" t="s">
        <v>199</v>
      </c>
      <c r="E88" s="87" t="s">
        <v>209</v>
      </c>
      <c r="F88" s="87">
        <v>5.9999999999999995E-4</v>
      </c>
      <c r="G88" s="87" t="s">
        <v>199</v>
      </c>
      <c r="H88" s="87" t="s">
        <v>209</v>
      </c>
      <c r="J88" s="2" t="s">
        <v>107</v>
      </c>
    </row>
    <row r="89" spans="1:12" ht="12.75" customHeight="1">
      <c r="A89" s="87" t="s">
        <v>402</v>
      </c>
      <c r="B89" s="87" t="s">
        <v>181</v>
      </c>
      <c r="C89" s="87">
        <v>3.5000000000000001E-3</v>
      </c>
      <c r="D89" s="87" t="s">
        <v>199</v>
      </c>
      <c r="E89" s="87" t="s">
        <v>209</v>
      </c>
      <c r="F89" s="87">
        <v>2.7000000000000001E-3</v>
      </c>
      <c r="G89" s="87" t="s">
        <v>199</v>
      </c>
      <c r="H89" s="87" t="s">
        <v>209</v>
      </c>
      <c r="J89" s="2" t="s">
        <v>105</v>
      </c>
    </row>
    <row r="90" spans="1:12" ht="12.75" customHeight="1">
      <c r="A90" s="87" t="s">
        <v>415</v>
      </c>
      <c r="B90" s="87" t="s">
        <v>181</v>
      </c>
      <c r="C90" s="89">
        <v>4.1000000000000003E-3</v>
      </c>
      <c r="D90" s="87" t="s">
        <v>199</v>
      </c>
      <c r="E90" s="87" t="s">
        <v>209</v>
      </c>
      <c r="F90" s="89">
        <v>1.4E-3</v>
      </c>
      <c r="G90" s="87" t="s">
        <v>199</v>
      </c>
      <c r="H90" s="87" t="s">
        <v>209</v>
      </c>
      <c r="J90" s="2" t="s">
        <v>78</v>
      </c>
    </row>
    <row r="91" spans="1:12" ht="12.75" customHeight="1">
      <c r="A91" s="87" t="s">
        <v>179</v>
      </c>
      <c r="B91" s="87" t="s">
        <v>77</v>
      </c>
      <c r="C91" s="89">
        <v>4.1700000000000001E-2</v>
      </c>
      <c r="D91" s="87" t="s">
        <v>199</v>
      </c>
      <c r="E91" s="87" t="s">
        <v>209</v>
      </c>
      <c r="F91" s="89">
        <v>4.7899999999999998E-2</v>
      </c>
      <c r="G91" s="87" t="s">
        <v>199</v>
      </c>
      <c r="H91" s="87" t="s">
        <v>209</v>
      </c>
      <c r="J91" s="2" t="s">
        <v>179</v>
      </c>
    </row>
    <row r="92" spans="1:12" ht="12.75" customHeight="1">
      <c r="A92" s="87" t="s">
        <v>107</v>
      </c>
      <c r="B92" s="87" t="s">
        <v>77</v>
      </c>
      <c r="C92" s="87">
        <v>2E-3</v>
      </c>
      <c r="D92" s="87" t="s">
        <v>199</v>
      </c>
      <c r="E92" s="87" t="s">
        <v>209</v>
      </c>
      <c r="F92" s="87">
        <v>5.9999999999999995E-4</v>
      </c>
      <c r="G92" s="87" t="s">
        <v>199</v>
      </c>
      <c r="H92" s="87" t="s">
        <v>209</v>
      </c>
      <c r="J92" s="2" t="s">
        <v>107</v>
      </c>
    </row>
    <row r="93" spans="1:12" ht="12.75" customHeight="1">
      <c r="A93" s="87" t="s">
        <v>402</v>
      </c>
      <c r="B93" s="87" t="s">
        <v>77</v>
      </c>
      <c r="C93" s="87">
        <v>3.5000000000000001E-3</v>
      </c>
      <c r="D93" s="87" t="s">
        <v>199</v>
      </c>
      <c r="E93" s="87" t="s">
        <v>209</v>
      </c>
      <c r="F93" s="87">
        <v>2.7000000000000001E-3</v>
      </c>
      <c r="G93" s="87" t="s">
        <v>199</v>
      </c>
      <c r="H93" s="87" t="s">
        <v>209</v>
      </c>
      <c r="J93" s="2" t="s">
        <v>105</v>
      </c>
    </row>
    <row r="94" spans="1:12" ht="12.75" customHeight="1">
      <c r="A94" s="87" t="s">
        <v>415</v>
      </c>
      <c r="B94" s="87" t="s">
        <v>77</v>
      </c>
      <c r="C94" s="89">
        <v>4.1000000000000003E-3</v>
      </c>
      <c r="D94" s="87" t="s">
        <v>199</v>
      </c>
      <c r="E94" s="87" t="s">
        <v>209</v>
      </c>
      <c r="F94" s="89">
        <v>1.4E-3</v>
      </c>
      <c r="G94" s="87" t="s">
        <v>199</v>
      </c>
      <c r="H94" s="87" t="s">
        <v>209</v>
      </c>
      <c r="J94" s="2" t="s">
        <v>78</v>
      </c>
    </row>
    <row r="95" spans="1:12" ht="12.75" customHeight="1">
      <c r="A95" s="87" t="s">
        <v>179</v>
      </c>
      <c r="B95" s="87" t="s">
        <v>176</v>
      </c>
      <c r="C95" s="89">
        <v>4.1700000000000001E-2</v>
      </c>
      <c r="D95" s="87" t="s">
        <v>199</v>
      </c>
      <c r="E95" s="87" t="s">
        <v>209</v>
      </c>
      <c r="F95" s="89">
        <v>4.7899999999999998E-2</v>
      </c>
      <c r="G95" s="87" t="s">
        <v>199</v>
      </c>
      <c r="H95" s="87" t="s">
        <v>209</v>
      </c>
      <c r="J95" s="2" t="s">
        <v>179</v>
      </c>
    </row>
    <row r="96" spans="1:12" ht="12.75" customHeight="1">
      <c r="A96" s="87" t="s">
        <v>107</v>
      </c>
      <c r="B96" s="87" t="s">
        <v>176</v>
      </c>
      <c r="C96" s="87">
        <v>2E-3</v>
      </c>
      <c r="D96" s="87" t="s">
        <v>199</v>
      </c>
      <c r="E96" s="87" t="s">
        <v>209</v>
      </c>
      <c r="F96" s="87">
        <v>5.9999999999999995E-4</v>
      </c>
      <c r="G96" s="87" t="s">
        <v>199</v>
      </c>
      <c r="H96" s="87" t="s">
        <v>209</v>
      </c>
      <c r="J96" s="2" t="s">
        <v>107</v>
      </c>
    </row>
    <row r="97" spans="1:10" ht="12.75" customHeight="1">
      <c r="A97" s="87" t="s">
        <v>402</v>
      </c>
      <c r="B97" s="87" t="s">
        <v>176</v>
      </c>
      <c r="C97" s="87">
        <v>3.5000000000000001E-3</v>
      </c>
      <c r="D97" s="87" t="s">
        <v>199</v>
      </c>
      <c r="E97" s="87" t="s">
        <v>209</v>
      </c>
      <c r="F97" s="87">
        <v>2.7000000000000001E-3</v>
      </c>
      <c r="G97" s="87" t="s">
        <v>199</v>
      </c>
      <c r="H97" s="87" t="s">
        <v>209</v>
      </c>
      <c r="J97" s="2" t="s">
        <v>105</v>
      </c>
    </row>
    <row r="98" spans="1:10" ht="12.75" customHeight="1">
      <c r="A98" s="87" t="s">
        <v>415</v>
      </c>
      <c r="B98" s="87" t="s">
        <v>176</v>
      </c>
      <c r="C98" s="89">
        <v>4.1000000000000003E-3</v>
      </c>
      <c r="D98" s="87" t="s">
        <v>199</v>
      </c>
      <c r="E98" s="87" t="s">
        <v>209</v>
      </c>
      <c r="F98" s="89">
        <v>1.4E-3</v>
      </c>
      <c r="G98" s="87" t="s">
        <v>199</v>
      </c>
      <c r="H98" s="87" t="s">
        <v>209</v>
      </c>
      <c r="J98" s="2" t="s">
        <v>78</v>
      </c>
    </row>
    <row r="99" spans="1:10" ht="12.75" customHeight="1"/>
    <row r="100" spans="1:10" ht="12.75" customHeight="1"/>
    <row r="101" spans="1:10" ht="12.75" customHeight="1"/>
    <row r="102" spans="1:10" ht="12.75" customHeight="1"/>
    <row r="103" spans="1:10" ht="12.75" customHeight="1">
      <c r="B103" s="89"/>
      <c r="C103" s="91" t="s">
        <v>432</v>
      </c>
    </row>
    <row r="104" spans="1:10" ht="12.75" customHeight="1"/>
    <row r="105" spans="1:10" ht="12.75" customHeight="1"/>
    <row r="106" spans="1:10" ht="12.75" customHeight="1"/>
    <row r="107" spans="1:10" ht="12.75" customHeight="1"/>
    <row r="108" spans="1:10" ht="12.75" customHeight="1"/>
    <row r="109" spans="1:10" ht="12.75" customHeight="1"/>
    <row r="110" spans="1:10" ht="12.75" customHeight="1"/>
    <row r="111" spans="1:10" ht="12.75" customHeight="1"/>
    <row r="112" spans="1:10"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zoomScale="150" zoomScaleNormal="150" workbookViewId="0">
      <selection activeCell="F19" sqref="F19"/>
    </sheetView>
  </sheetViews>
  <sheetFormatPr baseColWidth="10" defaultColWidth="14.3984375" defaultRowHeight="15" customHeight="1"/>
  <cols>
    <col min="1" max="1" width="33.3984375" customWidth="1"/>
    <col min="2" max="2" width="7.796875" customWidth="1"/>
    <col min="3" max="3" width="9" customWidth="1"/>
    <col min="4" max="4" width="19.19921875" customWidth="1"/>
    <col min="5" max="5" width="20.796875" customWidth="1"/>
    <col min="6" max="6" width="23" customWidth="1"/>
    <col min="7" max="7" width="7" customWidth="1"/>
    <col min="8" max="8" width="20.59765625" customWidth="1"/>
    <col min="9" max="9" width="22.796875" customWidth="1"/>
    <col min="10" max="10" width="7" customWidth="1"/>
    <col min="11" max="11" width="20.796875" customWidth="1"/>
    <col min="12" max="12" width="23" customWidth="1"/>
    <col min="13" max="13" width="14" customWidth="1"/>
    <col min="14" max="14" width="18.19921875" customWidth="1"/>
    <col min="15" max="26" width="8.796875" customWidth="1"/>
  </cols>
  <sheetData>
    <row r="1" spans="1:14" ht="12.75" customHeight="1">
      <c r="A1" s="79" t="s">
        <v>433</v>
      </c>
      <c r="B1" s="86"/>
      <c r="C1" s="86"/>
      <c r="D1" s="86"/>
      <c r="E1" s="86"/>
      <c r="F1" s="86"/>
      <c r="G1" s="86"/>
      <c r="H1" s="86"/>
      <c r="I1" s="86"/>
      <c r="J1" s="86"/>
      <c r="K1" s="86"/>
      <c r="L1" s="86"/>
      <c r="M1" s="86"/>
      <c r="N1" s="86"/>
    </row>
    <row r="2" spans="1:14" ht="12.75" customHeight="1">
      <c r="A2" s="2"/>
    </row>
    <row r="3" spans="1:14" ht="12.75" customHeight="1">
      <c r="A3" s="84" t="s">
        <v>434</v>
      </c>
      <c r="B3" s="84" t="s">
        <v>8</v>
      </c>
      <c r="C3" s="84" t="s">
        <v>99</v>
      </c>
      <c r="D3" s="84" t="s">
        <v>233</v>
      </c>
      <c r="E3" s="84" t="s">
        <v>234</v>
      </c>
      <c r="F3" s="84" t="s">
        <v>235</v>
      </c>
      <c r="G3" s="84" t="s">
        <v>90</v>
      </c>
      <c r="H3" s="84" t="s">
        <v>253</v>
      </c>
      <c r="I3" s="84" t="s">
        <v>254</v>
      </c>
      <c r="J3" s="84" t="s">
        <v>91</v>
      </c>
      <c r="K3" s="84" t="s">
        <v>255</v>
      </c>
      <c r="L3" s="84" t="s">
        <v>256</v>
      </c>
      <c r="M3" s="84" t="s">
        <v>236</v>
      </c>
      <c r="N3" s="84" t="s">
        <v>9</v>
      </c>
    </row>
    <row r="4" spans="1:14" ht="12.75" customHeight="1">
      <c r="A4" s="87" t="s">
        <v>398</v>
      </c>
      <c r="B4" s="87" t="s">
        <v>176</v>
      </c>
      <c r="C4" s="87">
        <v>0.17147000000000001</v>
      </c>
      <c r="D4" s="87"/>
      <c r="E4" s="87" t="s">
        <v>195</v>
      </c>
      <c r="F4" s="87" t="s">
        <v>213</v>
      </c>
      <c r="G4" s="87"/>
      <c r="H4" s="87"/>
      <c r="I4" s="87"/>
      <c r="J4" s="87"/>
      <c r="K4" s="87"/>
      <c r="L4" s="87"/>
      <c r="M4" s="2" t="s">
        <v>27</v>
      </c>
      <c r="N4" s="2" t="s">
        <v>435</v>
      </c>
    </row>
    <row r="5" spans="1:14" ht="12.75" customHeight="1">
      <c r="A5" s="87" t="s">
        <v>436</v>
      </c>
      <c r="B5" s="87" t="s">
        <v>176</v>
      </c>
      <c r="C5" s="87">
        <v>9.7000000000000003E-2</v>
      </c>
      <c r="D5" s="87"/>
      <c r="E5" s="87" t="s">
        <v>195</v>
      </c>
      <c r="F5" s="87" t="s">
        <v>213</v>
      </c>
      <c r="G5" s="87"/>
      <c r="H5" s="87"/>
      <c r="I5" s="87"/>
      <c r="J5" s="87"/>
      <c r="K5" s="87"/>
      <c r="L5" s="87"/>
      <c r="M5" s="2" t="s">
        <v>27</v>
      </c>
      <c r="N5" s="2" t="s">
        <v>435</v>
      </c>
    </row>
    <row r="6" spans="1:14" ht="12.75" customHeight="1">
      <c r="A6" s="87" t="s">
        <v>437</v>
      </c>
      <c r="B6" s="87" t="s">
        <v>176</v>
      </c>
      <c r="C6" s="87">
        <v>9.2450000000000004E-2</v>
      </c>
      <c r="D6" s="87"/>
      <c r="E6" s="87" t="s">
        <v>195</v>
      </c>
      <c r="F6" s="87" t="s">
        <v>213</v>
      </c>
      <c r="G6" s="87"/>
      <c r="H6" s="87"/>
      <c r="I6" s="87"/>
      <c r="J6" s="87"/>
      <c r="K6" s="87"/>
      <c r="L6" s="87"/>
      <c r="M6" s="2" t="s">
        <v>27</v>
      </c>
      <c r="N6" s="2" t="s">
        <v>435</v>
      </c>
    </row>
    <row r="7" spans="1:14" ht="12.75" customHeight="1">
      <c r="A7" s="87" t="s">
        <v>438</v>
      </c>
      <c r="B7" s="87" t="s">
        <v>176</v>
      </c>
      <c r="C7" s="87">
        <v>0.13866999999999999</v>
      </c>
      <c r="D7" s="87"/>
      <c r="E7" s="87" t="s">
        <v>195</v>
      </c>
      <c r="F7" s="87" t="s">
        <v>213</v>
      </c>
      <c r="G7" s="87"/>
      <c r="H7" s="87"/>
      <c r="I7" s="87"/>
      <c r="J7" s="87"/>
      <c r="K7" s="87"/>
      <c r="L7" s="87"/>
      <c r="M7" s="2" t="s">
        <v>27</v>
      </c>
      <c r="N7" s="2" t="s">
        <v>435</v>
      </c>
    </row>
    <row r="8" spans="1:14" ht="12.75" customHeight="1">
      <c r="A8" s="87" t="s">
        <v>439</v>
      </c>
      <c r="B8" s="87" t="s">
        <v>176</v>
      </c>
      <c r="C8" s="87">
        <v>0.11319</v>
      </c>
      <c r="D8" s="87"/>
      <c r="E8" s="87" t="s">
        <v>195</v>
      </c>
      <c r="F8" s="87" t="s">
        <v>213</v>
      </c>
      <c r="G8" s="87"/>
      <c r="H8" s="87"/>
      <c r="I8" s="87"/>
      <c r="J8" s="87"/>
      <c r="K8" s="87"/>
      <c r="L8" s="87"/>
      <c r="M8" s="2" t="s">
        <v>27</v>
      </c>
      <c r="N8" s="2" t="s">
        <v>435</v>
      </c>
    </row>
    <row r="9" spans="1:14" ht="12.75" customHeight="1">
      <c r="A9" s="87" t="s">
        <v>440</v>
      </c>
      <c r="B9" s="87" t="s">
        <v>176</v>
      </c>
      <c r="C9" s="87">
        <v>8.2629999999999995E-2</v>
      </c>
      <c r="D9" s="87"/>
      <c r="E9" s="87" t="s">
        <v>195</v>
      </c>
      <c r="F9" s="87" t="s">
        <v>213</v>
      </c>
      <c r="G9" s="87"/>
      <c r="H9" s="87"/>
      <c r="I9" s="87"/>
      <c r="J9" s="87"/>
      <c r="K9" s="87"/>
      <c r="L9" s="87"/>
      <c r="M9" s="2" t="s">
        <v>27</v>
      </c>
      <c r="N9" s="2" t="s">
        <v>435</v>
      </c>
    </row>
    <row r="10" spans="1:14" ht="12.75" customHeight="1">
      <c r="A10" s="87" t="s">
        <v>441</v>
      </c>
      <c r="B10" s="87" t="s">
        <v>176</v>
      </c>
      <c r="C10" s="87">
        <v>0.13220999999999999</v>
      </c>
      <c r="D10" s="87"/>
      <c r="E10" s="87" t="s">
        <v>195</v>
      </c>
      <c r="F10" s="87" t="s">
        <v>213</v>
      </c>
      <c r="G10" s="87"/>
      <c r="H10" s="87"/>
      <c r="I10" s="87"/>
      <c r="J10" s="87"/>
      <c r="K10" s="87"/>
      <c r="L10" s="87"/>
      <c r="M10" s="2" t="s">
        <v>27</v>
      </c>
      <c r="N10" s="2" t="s">
        <v>435</v>
      </c>
    </row>
    <row r="11" spans="1:14" ht="12.75" customHeight="1">
      <c r="A11" s="87" t="s">
        <v>442</v>
      </c>
      <c r="B11" s="87" t="s">
        <v>176</v>
      </c>
      <c r="C11" s="87">
        <v>0.23963000000000001</v>
      </c>
      <c r="D11" s="87"/>
      <c r="E11" s="87" t="s">
        <v>195</v>
      </c>
      <c r="F11" s="87" t="s">
        <v>213</v>
      </c>
      <c r="G11" s="87"/>
      <c r="H11" s="87"/>
      <c r="I11" s="87"/>
      <c r="J11" s="87"/>
      <c r="K11" s="87"/>
      <c r="L11" s="87"/>
      <c r="M11" s="2" t="s">
        <v>27</v>
      </c>
      <c r="N11" s="2" t="s">
        <v>435</v>
      </c>
    </row>
    <row r="12" spans="1:14" ht="12.75" customHeight="1">
      <c r="A12" s="87" t="s">
        <v>443</v>
      </c>
      <c r="B12" s="87" t="s">
        <v>176</v>
      </c>
      <c r="C12" s="87">
        <v>0.33051999999999998</v>
      </c>
      <c r="D12" s="87"/>
      <c r="E12" s="87" t="s">
        <v>195</v>
      </c>
      <c r="F12" s="87" t="s">
        <v>213</v>
      </c>
      <c r="G12" s="87"/>
      <c r="H12" s="87"/>
      <c r="I12" s="87"/>
      <c r="J12" s="87"/>
      <c r="K12" s="87"/>
      <c r="L12" s="87"/>
      <c r="M12" s="2" t="s">
        <v>27</v>
      </c>
      <c r="N12" s="2" t="s">
        <v>435</v>
      </c>
    </row>
    <row r="13" spans="1:14" ht="12.75" customHeight="1">
      <c r="A13" s="87" t="s">
        <v>444</v>
      </c>
      <c r="B13" s="87" t="s">
        <v>176</v>
      </c>
      <c r="C13" s="87">
        <v>0.16300000000000001</v>
      </c>
      <c r="D13" s="87"/>
      <c r="E13" s="87" t="s">
        <v>195</v>
      </c>
      <c r="F13" s="87" t="s">
        <v>212</v>
      </c>
      <c r="G13" s="87">
        <v>4.0000000000000001E-3</v>
      </c>
      <c r="H13" s="87" t="s">
        <v>199</v>
      </c>
      <c r="I13" s="87" t="s">
        <v>212</v>
      </c>
      <c r="J13" s="87">
        <v>2E-3</v>
      </c>
      <c r="K13" s="87" t="s">
        <v>199</v>
      </c>
      <c r="L13" s="87" t="s">
        <v>212</v>
      </c>
      <c r="M13" s="2" t="s">
        <v>27</v>
      </c>
      <c r="N13" s="2" t="s">
        <v>107</v>
      </c>
    </row>
    <row r="14" spans="1:14" ht="12.75" customHeight="1">
      <c r="A14" s="87" t="s">
        <v>445</v>
      </c>
      <c r="B14" s="87" t="s">
        <v>176</v>
      </c>
      <c r="C14" s="87">
        <v>0.16300000000000001</v>
      </c>
      <c r="D14" s="87"/>
      <c r="E14" s="87" t="s">
        <v>195</v>
      </c>
      <c r="F14" s="87" t="s">
        <v>212</v>
      </c>
      <c r="G14" s="87">
        <v>4.0000000000000001E-3</v>
      </c>
      <c r="H14" s="87" t="s">
        <v>199</v>
      </c>
      <c r="I14" s="87" t="s">
        <v>212</v>
      </c>
      <c r="J14" s="87">
        <v>2E-3</v>
      </c>
      <c r="K14" s="87" t="s">
        <v>199</v>
      </c>
      <c r="L14" s="87" t="s">
        <v>212</v>
      </c>
      <c r="M14" s="2" t="s">
        <v>27</v>
      </c>
      <c r="N14" s="2" t="s">
        <v>107</v>
      </c>
    </row>
    <row r="15" spans="1:14" ht="12.75" customHeight="1">
      <c r="A15" s="87" t="s">
        <v>446</v>
      </c>
      <c r="B15" s="87" t="s">
        <v>176</v>
      </c>
      <c r="C15" s="87">
        <v>0.16300000000000001</v>
      </c>
      <c r="D15" s="87"/>
      <c r="E15" s="87" t="s">
        <v>195</v>
      </c>
      <c r="F15" s="87" t="s">
        <v>212</v>
      </c>
      <c r="G15" s="87">
        <v>4.0000000000000001E-3</v>
      </c>
      <c r="H15" s="87" t="s">
        <v>199</v>
      </c>
      <c r="I15" s="87" t="s">
        <v>212</v>
      </c>
      <c r="J15" s="87">
        <v>2E-3</v>
      </c>
      <c r="K15" s="87" t="s">
        <v>199</v>
      </c>
      <c r="L15" s="87" t="s">
        <v>212</v>
      </c>
      <c r="M15" s="2" t="s">
        <v>27</v>
      </c>
      <c r="N15" s="2" t="s">
        <v>107</v>
      </c>
    </row>
    <row r="16" spans="1:14" ht="12.75" customHeight="1">
      <c r="A16" s="87" t="s">
        <v>447</v>
      </c>
      <c r="B16" s="87" t="s">
        <v>176</v>
      </c>
      <c r="C16" s="87">
        <v>0.185</v>
      </c>
      <c r="D16" s="87"/>
      <c r="E16" s="87" t="s">
        <v>195</v>
      </c>
      <c r="F16" s="87" t="s">
        <v>212</v>
      </c>
      <c r="G16" s="87">
        <v>2E-3</v>
      </c>
      <c r="H16" s="87" t="s">
        <v>199</v>
      </c>
      <c r="I16" s="87" t="s">
        <v>212</v>
      </c>
      <c r="J16" s="87">
        <v>1E-3</v>
      </c>
      <c r="K16" s="87" t="s">
        <v>199</v>
      </c>
      <c r="L16" s="87" t="s">
        <v>212</v>
      </c>
      <c r="M16" s="2" t="s">
        <v>27</v>
      </c>
      <c r="N16" s="2" t="s">
        <v>107</v>
      </c>
    </row>
    <row r="17" spans="1:26" ht="12.75" customHeight="1">
      <c r="A17" s="87" t="s">
        <v>448</v>
      </c>
      <c r="B17" s="87" t="s">
        <v>176</v>
      </c>
      <c r="C17" s="87">
        <v>0.16300000000000001</v>
      </c>
      <c r="D17" s="87"/>
      <c r="E17" s="87" t="s">
        <v>195</v>
      </c>
      <c r="F17" s="87" t="s">
        <v>212</v>
      </c>
      <c r="G17" s="87">
        <v>4.0000000000000001E-3</v>
      </c>
      <c r="H17" s="87" t="s">
        <v>199</v>
      </c>
      <c r="I17" s="87" t="s">
        <v>212</v>
      </c>
      <c r="J17" s="87">
        <v>2E-3</v>
      </c>
      <c r="K17" s="87" t="s">
        <v>199</v>
      </c>
      <c r="L17" s="87" t="s">
        <v>212</v>
      </c>
      <c r="M17" s="2" t="s">
        <v>27</v>
      </c>
      <c r="N17" s="2" t="s">
        <v>107</v>
      </c>
    </row>
    <row r="18" spans="1:26" ht="12.75" customHeight="1">
      <c r="A18" s="87" t="s">
        <v>449</v>
      </c>
      <c r="B18" s="87" t="s">
        <v>176</v>
      </c>
      <c r="C18" s="87">
        <v>0.23</v>
      </c>
      <c r="D18" s="87"/>
      <c r="E18" s="87" t="s">
        <v>195</v>
      </c>
      <c r="F18" s="87" t="s">
        <v>212</v>
      </c>
      <c r="G18" s="87">
        <v>0.02</v>
      </c>
      <c r="H18" s="87" t="s">
        <v>199</v>
      </c>
      <c r="I18" s="87" t="s">
        <v>212</v>
      </c>
      <c r="J18" s="87">
        <v>2.1000000000000001E-2</v>
      </c>
      <c r="K18" s="87" t="s">
        <v>199</v>
      </c>
      <c r="L18" s="87" t="s">
        <v>212</v>
      </c>
      <c r="M18" s="2" t="s">
        <v>27</v>
      </c>
      <c r="N18" s="2" t="s">
        <v>105</v>
      </c>
    </row>
    <row r="19" spans="1:26" ht="12.75" customHeight="1">
      <c r="A19" s="87" t="s">
        <v>450</v>
      </c>
      <c r="B19" s="87" t="s">
        <v>176</v>
      </c>
      <c r="C19" s="87">
        <v>0.107</v>
      </c>
      <c r="D19" s="87"/>
      <c r="E19" s="87" t="s">
        <v>195</v>
      </c>
      <c r="F19" s="87" t="s">
        <v>212</v>
      </c>
      <c r="G19" s="87">
        <v>5.9999999999999995E-4</v>
      </c>
      <c r="H19" s="87" t="s">
        <v>199</v>
      </c>
      <c r="I19" s="87" t="s">
        <v>212</v>
      </c>
      <c r="J19" s="87">
        <v>5.0000000000000001E-4</v>
      </c>
      <c r="K19" s="87" t="s">
        <v>199</v>
      </c>
      <c r="L19" s="87" t="s">
        <v>212</v>
      </c>
      <c r="M19" s="2" t="s">
        <v>27</v>
      </c>
      <c r="N19" s="2" t="s">
        <v>105</v>
      </c>
    </row>
    <row r="20" spans="1:26" ht="12.75" customHeight="1">
      <c r="A20" s="87" t="s">
        <v>451</v>
      </c>
      <c r="B20" s="87" t="s">
        <v>176</v>
      </c>
      <c r="C20" s="87">
        <v>0.107</v>
      </c>
      <c r="D20" s="87"/>
      <c r="E20" s="87" t="s">
        <v>195</v>
      </c>
      <c r="F20" s="87" t="s">
        <v>212</v>
      </c>
      <c r="G20" s="87">
        <v>5.9999999999999995E-4</v>
      </c>
      <c r="H20" s="87" t="s">
        <v>199</v>
      </c>
      <c r="I20" s="87" t="s">
        <v>212</v>
      </c>
      <c r="J20" s="87">
        <v>5.0000000000000001E-4</v>
      </c>
      <c r="K20" s="87" t="s">
        <v>199</v>
      </c>
      <c r="L20" s="87" t="s">
        <v>212</v>
      </c>
      <c r="M20" s="2" t="s">
        <v>27</v>
      </c>
      <c r="N20" s="2" t="s">
        <v>105</v>
      </c>
    </row>
    <row r="21" spans="1:26" ht="12.75" customHeight="1">
      <c r="A21" s="87" t="s">
        <v>452</v>
      </c>
      <c r="B21" s="87" t="s">
        <v>176</v>
      </c>
      <c r="C21" s="87">
        <v>0.107</v>
      </c>
      <c r="D21" s="87"/>
      <c r="E21" s="87" t="s">
        <v>195</v>
      </c>
      <c r="F21" s="87" t="s">
        <v>212</v>
      </c>
      <c r="G21" s="87">
        <v>5.9999999999999995E-4</v>
      </c>
      <c r="H21" s="87" t="s">
        <v>199</v>
      </c>
      <c r="I21" s="87" t="s">
        <v>212</v>
      </c>
      <c r="J21" s="87">
        <v>5.0000000000000001E-4</v>
      </c>
      <c r="K21" s="87" t="s">
        <v>199</v>
      </c>
      <c r="L21" s="87" t="s">
        <v>212</v>
      </c>
      <c r="M21" s="2" t="s">
        <v>27</v>
      </c>
      <c r="N21" s="2" t="s">
        <v>105</v>
      </c>
    </row>
    <row r="22" spans="1:26" ht="12.75" customHeight="1">
      <c r="A22" s="87" t="s">
        <v>453</v>
      </c>
      <c r="B22" s="87" t="s">
        <v>176</v>
      </c>
      <c r="C22" s="87">
        <v>0.1152</v>
      </c>
      <c r="D22" s="87"/>
      <c r="E22" s="87" t="s">
        <v>195</v>
      </c>
      <c r="F22" s="87" t="s">
        <v>213</v>
      </c>
      <c r="G22" s="87"/>
      <c r="H22" s="87"/>
      <c r="I22" s="87"/>
      <c r="J22" s="87"/>
      <c r="K22" s="87"/>
      <c r="L22" s="87"/>
      <c r="M22" s="2" t="s">
        <v>27</v>
      </c>
      <c r="N22" s="2" t="s">
        <v>454</v>
      </c>
    </row>
    <row r="23" spans="1:26" ht="12.75" customHeight="1">
      <c r="A23" s="87" t="s">
        <v>398</v>
      </c>
      <c r="B23" s="87" t="s">
        <v>181</v>
      </c>
      <c r="C23" s="87">
        <v>0.17147000000000001</v>
      </c>
      <c r="D23" s="87"/>
      <c r="E23" s="87" t="s">
        <v>195</v>
      </c>
      <c r="F23" s="87" t="s">
        <v>213</v>
      </c>
      <c r="G23" s="87"/>
      <c r="H23" s="87"/>
      <c r="I23" s="87"/>
      <c r="J23" s="87"/>
      <c r="K23" s="87"/>
      <c r="L23" s="87"/>
      <c r="M23" s="2" t="s">
        <v>27</v>
      </c>
      <c r="N23" s="2" t="s">
        <v>435</v>
      </c>
    </row>
    <row r="24" spans="1:26" ht="12.75" customHeight="1">
      <c r="A24" s="87" t="s">
        <v>436</v>
      </c>
      <c r="B24" s="87" t="s">
        <v>181</v>
      </c>
      <c r="C24" s="87">
        <v>9.7000000000000003E-2</v>
      </c>
      <c r="D24" s="87"/>
      <c r="E24" s="87" t="s">
        <v>195</v>
      </c>
      <c r="F24" s="87" t="s">
        <v>213</v>
      </c>
      <c r="G24" s="87"/>
      <c r="H24" s="87"/>
      <c r="I24" s="87"/>
      <c r="J24" s="87"/>
      <c r="K24" s="87"/>
      <c r="L24" s="87"/>
      <c r="M24" s="2" t="s">
        <v>27</v>
      </c>
      <c r="N24" s="2" t="s">
        <v>435</v>
      </c>
    </row>
    <row r="25" spans="1:26" ht="12.75" customHeight="1">
      <c r="A25" s="87" t="s">
        <v>437</v>
      </c>
      <c r="B25" s="87" t="s">
        <v>181</v>
      </c>
      <c r="C25" s="87">
        <v>9.2450000000000004E-2</v>
      </c>
      <c r="D25" s="87"/>
      <c r="E25" s="87" t="s">
        <v>195</v>
      </c>
      <c r="F25" s="87" t="s">
        <v>213</v>
      </c>
      <c r="G25" s="87"/>
      <c r="H25" s="87"/>
      <c r="I25" s="87"/>
      <c r="J25" s="87"/>
      <c r="K25" s="87"/>
      <c r="L25" s="87"/>
      <c r="M25" s="2" t="s">
        <v>27</v>
      </c>
      <c r="N25" s="2" t="s">
        <v>435</v>
      </c>
    </row>
    <row r="26" spans="1:26" ht="12.75" customHeight="1">
      <c r="A26" s="87" t="s">
        <v>438</v>
      </c>
      <c r="B26" s="87" t="s">
        <v>181</v>
      </c>
      <c r="C26" s="87">
        <v>0.13866999999999999</v>
      </c>
      <c r="D26" s="87"/>
      <c r="E26" s="87" t="s">
        <v>195</v>
      </c>
      <c r="F26" s="87" t="s">
        <v>213</v>
      </c>
      <c r="G26" s="87"/>
      <c r="H26" s="87"/>
      <c r="I26" s="87"/>
      <c r="J26" s="87"/>
      <c r="K26" s="87"/>
      <c r="L26" s="87"/>
      <c r="M26" s="2" t="s">
        <v>27</v>
      </c>
      <c r="N26" s="2" t="s">
        <v>435</v>
      </c>
    </row>
    <row r="27" spans="1:26" ht="12.75" customHeight="1">
      <c r="A27" s="87" t="s">
        <v>439</v>
      </c>
      <c r="B27" s="87" t="s">
        <v>181</v>
      </c>
      <c r="C27" s="87">
        <v>0.11319</v>
      </c>
      <c r="D27" s="87"/>
      <c r="E27" s="87" t="s">
        <v>195</v>
      </c>
      <c r="F27" s="87" t="s">
        <v>213</v>
      </c>
      <c r="G27" s="87"/>
      <c r="H27" s="87"/>
      <c r="I27" s="87"/>
      <c r="J27" s="87"/>
      <c r="K27" s="87"/>
      <c r="L27" s="87"/>
      <c r="M27" s="2" t="s">
        <v>27</v>
      </c>
      <c r="N27" s="2" t="s">
        <v>435</v>
      </c>
    </row>
    <row r="28" spans="1:26" ht="12.75" customHeight="1">
      <c r="A28" s="87" t="s">
        <v>440</v>
      </c>
      <c r="B28" s="87" t="s">
        <v>181</v>
      </c>
      <c r="C28" s="87">
        <v>8.2629999999999995E-2</v>
      </c>
      <c r="D28" s="87"/>
      <c r="E28" s="87" t="s">
        <v>195</v>
      </c>
      <c r="F28" s="87" t="s">
        <v>213</v>
      </c>
      <c r="G28" s="87"/>
      <c r="H28" s="87"/>
      <c r="I28" s="87"/>
      <c r="J28" s="87"/>
      <c r="K28" s="87"/>
      <c r="L28" s="87"/>
      <c r="M28" s="2" t="s">
        <v>27</v>
      </c>
      <c r="N28" s="2" t="s">
        <v>435</v>
      </c>
    </row>
    <row r="29" spans="1:26" ht="12.75" customHeight="1">
      <c r="A29" s="87" t="s">
        <v>441</v>
      </c>
      <c r="B29" s="87" t="s">
        <v>181</v>
      </c>
      <c r="C29" s="87">
        <v>0.13220999999999999</v>
      </c>
      <c r="D29" s="87"/>
      <c r="E29" s="87" t="s">
        <v>195</v>
      </c>
      <c r="F29" s="87" t="s">
        <v>213</v>
      </c>
      <c r="G29" s="87"/>
      <c r="H29" s="87"/>
      <c r="I29" s="87"/>
      <c r="J29" s="87"/>
      <c r="K29" s="87"/>
      <c r="L29" s="87"/>
      <c r="M29" s="2" t="s">
        <v>27</v>
      </c>
      <c r="N29" s="2" t="s">
        <v>435</v>
      </c>
    </row>
    <row r="30" spans="1:26" ht="12.75" customHeight="1">
      <c r="A30" s="87" t="s">
        <v>442</v>
      </c>
      <c r="B30" s="87" t="s">
        <v>181</v>
      </c>
      <c r="C30" s="87">
        <v>0.23963000000000001</v>
      </c>
      <c r="D30" s="87"/>
      <c r="E30" s="87" t="s">
        <v>195</v>
      </c>
      <c r="F30" s="87" t="s">
        <v>213</v>
      </c>
      <c r="G30" s="87"/>
      <c r="H30" s="87"/>
      <c r="I30" s="87"/>
      <c r="J30" s="87"/>
      <c r="K30" s="87"/>
      <c r="L30" s="87"/>
      <c r="M30" s="2" t="s">
        <v>27</v>
      </c>
      <c r="N30" s="2" t="s">
        <v>435</v>
      </c>
    </row>
    <row r="31" spans="1:26" ht="12.75" customHeight="1">
      <c r="A31" s="87" t="s">
        <v>443</v>
      </c>
      <c r="B31" s="87" t="s">
        <v>181</v>
      </c>
      <c r="C31" s="87">
        <v>0.33051999999999998</v>
      </c>
      <c r="D31" s="87"/>
      <c r="E31" s="87" t="s">
        <v>195</v>
      </c>
      <c r="F31" s="87" t="s">
        <v>213</v>
      </c>
      <c r="G31" s="87"/>
      <c r="H31" s="87"/>
      <c r="I31" s="87"/>
      <c r="J31" s="87"/>
      <c r="K31" s="87"/>
      <c r="L31" s="87"/>
      <c r="M31" s="2" t="s">
        <v>27</v>
      </c>
      <c r="N31" s="2" t="s">
        <v>435</v>
      </c>
    </row>
    <row r="32" spans="1:26" ht="12.75" customHeight="1">
      <c r="A32" s="87" t="s">
        <v>444</v>
      </c>
      <c r="B32" s="87" t="s">
        <v>181</v>
      </c>
      <c r="C32" s="87">
        <v>7.6799999999999993E-2</v>
      </c>
      <c r="D32" s="87"/>
      <c r="E32" s="87" t="s">
        <v>195</v>
      </c>
      <c r="F32" s="87" t="s">
        <v>213</v>
      </c>
      <c r="G32" s="87">
        <v>1.9E-3</v>
      </c>
      <c r="H32" s="87" t="s">
        <v>199</v>
      </c>
      <c r="I32" s="87" t="s">
        <v>213</v>
      </c>
      <c r="J32" s="87">
        <v>1.4E-3</v>
      </c>
      <c r="K32" s="87" t="s">
        <v>199</v>
      </c>
      <c r="L32" s="87" t="s">
        <v>213</v>
      </c>
      <c r="M32" s="87" t="s">
        <v>27</v>
      </c>
      <c r="N32" s="87" t="s">
        <v>107</v>
      </c>
      <c r="O32" s="87"/>
      <c r="P32" s="87"/>
      <c r="Q32" s="87"/>
      <c r="R32" s="87"/>
      <c r="S32" s="87"/>
      <c r="T32" s="87"/>
      <c r="U32" s="87"/>
      <c r="V32" s="87"/>
      <c r="W32" s="87"/>
      <c r="X32" s="87"/>
      <c r="Y32" s="87"/>
      <c r="Z32" s="87"/>
    </row>
    <row r="33" spans="1:26" ht="12.75" customHeight="1">
      <c r="A33" s="87" t="s">
        <v>445</v>
      </c>
      <c r="B33" s="87" t="s">
        <v>181</v>
      </c>
      <c r="C33" s="87">
        <v>7.6799999999999993E-2</v>
      </c>
      <c r="D33" s="87"/>
      <c r="E33" s="87" t="s">
        <v>195</v>
      </c>
      <c r="F33" s="87" t="s">
        <v>213</v>
      </c>
      <c r="G33" s="87">
        <v>1.9E-3</v>
      </c>
      <c r="H33" s="87" t="s">
        <v>199</v>
      </c>
      <c r="I33" s="87" t="s">
        <v>213</v>
      </c>
      <c r="J33" s="87">
        <v>1.4E-3</v>
      </c>
      <c r="K33" s="87" t="s">
        <v>199</v>
      </c>
      <c r="L33" s="87" t="s">
        <v>213</v>
      </c>
      <c r="M33" s="87" t="s">
        <v>27</v>
      </c>
      <c r="N33" s="87" t="s">
        <v>107</v>
      </c>
      <c r="O33" s="87"/>
      <c r="P33" s="87"/>
      <c r="Q33" s="87"/>
      <c r="R33" s="87"/>
      <c r="S33" s="87"/>
      <c r="T33" s="87"/>
      <c r="U33" s="87"/>
      <c r="V33" s="87"/>
      <c r="W33" s="87"/>
      <c r="X33" s="87"/>
      <c r="Y33" s="87"/>
      <c r="Z33" s="87"/>
    </row>
    <row r="34" spans="1:26" ht="12.75" customHeight="1">
      <c r="A34" s="87" t="s">
        <v>446</v>
      </c>
      <c r="B34" s="87" t="s">
        <v>181</v>
      </c>
      <c r="C34" s="87">
        <v>7.6799999999999993E-2</v>
      </c>
      <c r="D34" s="87"/>
      <c r="E34" s="87" t="s">
        <v>195</v>
      </c>
      <c r="F34" s="87" t="s">
        <v>213</v>
      </c>
      <c r="G34" s="87">
        <v>1.9E-3</v>
      </c>
      <c r="H34" s="87" t="s">
        <v>199</v>
      </c>
      <c r="I34" s="87" t="s">
        <v>213</v>
      </c>
      <c r="J34" s="87">
        <v>1.4E-3</v>
      </c>
      <c r="K34" s="87" t="s">
        <v>199</v>
      </c>
      <c r="L34" s="87" t="s">
        <v>213</v>
      </c>
      <c r="M34" s="87" t="s">
        <v>27</v>
      </c>
      <c r="N34" s="87" t="s">
        <v>107</v>
      </c>
      <c r="O34" s="87"/>
      <c r="P34" s="87"/>
      <c r="Q34" s="87"/>
      <c r="R34" s="87"/>
      <c r="S34" s="87"/>
      <c r="T34" s="87"/>
      <c r="U34" s="87"/>
      <c r="V34" s="87"/>
      <c r="W34" s="87"/>
      <c r="X34" s="87"/>
      <c r="Y34" s="87"/>
      <c r="Z34" s="87"/>
    </row>
    <row r="35" spans="1:26" ht="12.75" customHeight="1">
      <c r="A35" s="87" t="s">
        <v>447</v>
      </c>
      <c r="B35" s="87" t="s">
        <v>181</v>
      </c>
      <c r="C35" s="87">
        <v>5.3400000000000003E-2</v>
      </c>
      <c r="D35" s="87"/>
      <c r="E35" s="87" t="s">
        <v>195</v>
      </c>
      <c r="F35" s="87" t="s">
        <v>213</v>
      </c>
      <c r="G35" s="87">
        <v>2.8600000000000001E-3</v>
      </c>
      <c r="H35" s="87" t="s">
        <v>199</v>
      </c>
      <c r="I35" s="87" t="s">
        <v>213</v>
      </c>
      <c r="J35" s="87">
        <v>9.7999999999999997E-3</v>
      </c>
      <c r="K35" s="87" t="s">
        <v>199</v>
      </c>
      <c r="L35" s="87" t="s">
        <v>213</v>
      </c>
      <c r="M35" s="87" t="s">
        <v>27</v>
      </c>
      <c r="N35" s="87" t="s">
        <v>107</v>
      </c>
      <c r="O35" s="87"/>
      <c r="P35" s="87"/>
      <c r="Q35" s="87"/>
      <c r="R35" s="87"/>
      <c r="S35" s="87"/>
      <c r="T35" s="87"/>
      <c r="U35" s="87"/>
      <c r="V35" s="87"/>
      <c r="W35" s="87"/>
      <c r="X35" s="87"/>
      <c r="Y35" s="87"/>
      <c r="Z35" s="87"/>
    </row>
    <row r="36" spans="1:26" ht="12.75" customHeight="1">
      <c r="A36" s="87" t="s">
        <v>448</v>
      </c>
      <c r="B36" s="87" t="s">
        <v>181</v>
      </c>
      <c r="C36" s="87">
        <v>7.4139999999999998E-2</v>
      </c>
      <c r="D36" s="87"/>
      <c r="E36" s="87" t="s">
        <v>195</v>
      </c>
      <c r="F36" s="87" t="s">
        <v>213</v>
      </c>
      <c r="G36" s="87">
        <v>1.9E-3</v>
      </c>
      <c r="H36" s="87" t="s">
        <v>199</v>
      </c>
      <c r="I36" s="87" t="s">
        <v>213</v>
      </c>
      <c r="J36" s="87">
        <v>1.4E-3</v>
      </c>
      <c r="K36" s="87" t="s">
        <v>199</v>
      </c>
      <c r="L36" s="87" t="s">
        <v>213</v>
      </c>
      <c r="M36" s="87" t="s">
        <v>27</v>
      </c>
      <c r="N36" s="87" t="s">
        <v>107</v>
      </c>
      <c r="O36" s="87"/>
      <c r="P36" s="87"/>
      <c r="Q36" s="87"/>
      <c r="R36" s="87"/>
      <c r="S36" s="87"/>
      <c r="T36" s="87"/>
      <c r="U36" s="87"/>
      <c r="V36" s="87"/>
      <c r="W36" s="87"/>
      <c r="X36" s="87"/>
      <c r="Y36" s="87"/>
      <c r="Z36" s="87"/>
    </row>
    <row r="37" spans="1:26" ht="12.75" customHeight="1">
      <c r="A37" s="87" t="s">
        <v>449</v>
      </c>
      <c r="B37" s="87" t="s">
        <v>181</v>
      </c>
      <c r="C37" s="87">
        <v>0.15229999999999999</v>
      </c>
      <c r="D37" s="87"/>
      <c r="E37" s="87" t="s">
        <v>195</v>
      </c>
      <c r="F37" s="87" t="s">
        <v>213</v>
      </c>
      <c r="G37" s="87">
        <v>1.6999999999999999E-3</v>
      </c>
      <c r="H37" s="87" t="s">
        <v>199</v>
      </c>
      <c r="I37" s="87" t="s">
        <v>213</v>
      </c>
      <c r="J37" s="87">
        <v>3.8E-3</v>
      </c>
      <c r="K37" s="87" t="s">
        <v>199</v>
      </c>
      <c r="L37" s="87" t="s">
        <v>213</v>
      </c>
      <c r="M37" s="87" t="s">
        <v>27</v>
      </c>
      <c r="N37" s="87" t="s">
        <v>105</v>
      </c>
      <c r="O37" s="87"/>
      <c r="P37" s="87"/>
      <c r="Q37" s="87"/>
      <c r="R37" s="87"/>
      <c r="S37" s="87"/>
      <c r="T37" s="87"/>
      <c r="U37" s="87"/>
      <c r="V37" s="87"/>
      <c r="W37" s="87"/>
      <c r="X37" s="87"/>
      <c r="Y37" s="87"/>
      <c r="Z37" s="87"/>
    </row>
    <row r="38" spans="1:26" ht="12.75" customHeight="1">
      <c r="A38" s="87" t="s">
        <v>450</v>
      </c>
      <c r="B38" s="87" t="s">
        <v>181</v>
      </c>
      <c r="C38" s="87">
        <v>0.15726000000000001</v>
      </c>
      <c r="D38" s="87"/>
      <c r="E38" s="87" t="s">
        <v>195</v>
      </c>
      <c r="F38" s="87" t="s">
        <v>213</v>
      </c>
      <c r="G38" s="87">
        <v>9.5200000000000007E-3</v>
      </c>
      <c r="H38" s="87" t="s">
        <v>199</v>
      </c>
      <c r="I38" s="87" t="s">
        <v>213</v>
      </c>
      <c r="J38" s="87">
        <v>4.1000000000000003E-3</v>
      </c>
      <c r="K38" s="87" t="s">
        <v>199</v>
      </c>
      <c r="L38" s="87" t="s">
        <v>213</v>
      </c>
      <c r="M38" s="87" t="s">
        <v>27</v>
      </c>
      <c r="N38" s="87" t="s">
        <v>105</v>
      </c>
      <c r="O38" s="87"/>
      <c r="P38" s="87"/>
      <c r="Q38" s="87"/>
      <c r="R38" s="87"/>
      <c r="S38" s="87"/>
      <c r="T38" s="87"/>
      <c r="U38" s="87"/>
      <c r="V38" s="87"/>
      <c r="W38" s="87"/>
      <c r="X38" s="87"/>
      <c r="Y38" s="87"/>
      <c r="Z38" s="87"/>
    </row>
    <row r="39" spans="1:26" ht="12.75" customHeight="1">
      <c r="A39" s="87" t="s">
        <v>451</v>
      </c>
      <c r="B39" s="87" t="s">
        <v>181</v>
      </c>
      <c r="C39" s="87">
        <v>0.03</v>
      </c>
      <c r="D39" s="87"/>
      <c r="E39" s="87" t="s">
        <v>195</v>
      </c>
      <c r="F39" s="87" t="s">
        <v>213</v>
      </c>
      <c r="G39" s="87">
        <v>3.81E-3</v>
      </c>
      <c r="H39" s="87" t="s">
        <v>199</v>
      </c>
      <c r="I39" s="87" t="s">
        <v>213</v>
      </c>
      <c r="J39" s="87">
        <v>1.8E-3</v>
      </c>
      <c r="K39" s="87" t="s">
        <v>199</v>
      </c>
      <c r="L39" s="87" t="s">
        <v>213</v>
      </c>
      <c r="M39" s="87" t="s">
        <v>27</v>
      </c>
      <c r="N39" s="87" t="s">
        <v>105</v>
      </c>
      <c r="O39" s="87"/>
      <c r="P39" s="87"/>
      <c r="Q39" s="87"/>
      <c r="R39" s="87"/>
      <c r="S39" s="87"/>
      <c r="T39" s="87"/>
      <c r="U39" s="87"/>
      <c r="V39" s="87"/>
      <c r="W39" s="87"/>
      <c r="X39" s="87"/>
      <c r="Y39" s="87"/>
      <c r="Z39" s="87"/>
    </row>
    <row r="40" spans="1:26" ht="12.75" customHeight="1">
      <c r="A40" s="87" t="s">
        <v>452</v>
      </c>
      <c r="B40" s="87" t="s">
        <v>181</v>
      </c>
      <c r="C40" s="87">
        <v>0.13394</v>
      </c>
      <c r="D40" s="87"/>
      <c r="E40" s="87" t="s">
        <v>195</v>
      </c>
      <c r="F40" s="87" t="s">
        <v>213</v>
      </c>
      <c r="G40" s="87">
        <v>7.62E-3</v>
      </c>
      <c r="H40" s="87" t="s">
        <v>199</v>
      </c>
      <c r="I40" s="87" t="s">
        <v>213</v>
      </c>
      <c r="J40" s="87">
        <v>3.3E-3</v>
      </c>
      <c r="K40" s="87" t="s">
        <v>199</v>
      </c>
      <c r="L40" s="87" t="s">
        <v>213</v>
      </c>
      <c r="M40" s="87" t="s">
        <v>27</v>
      </c>
      <c r="N40" s="87" t="s">
        <v>105</v>
      </c>
      <c r="O40" s="87"/>
      <c r="P40" s="87"/>
      <c r="Q40" s="87"/>
      <c r="R40" s="87"/>
      <c r="S40" s="87"/>
      <c r="T40" s="87"/>
      <c r="U40" s="87"/>
      <c r="V40" s="87"/>
      <c r="W40" s="87"/>
      <c r="X40" s="87"/>
      <c r="Y40" s="87"/>
      <c r="Z40" s="87"/>
    </row>
    <row r="41" spans="1:26" ht="12.75" customHeight="1">
      <c r="A41" s="87" t="s">
        <v>453</v>
      </c>
      <c r="B41" s="87" t="s">
        <v>181</v>
      </c>
      <c r="C41" s="87">
        <v>0.11516</v>
      </c>
      <c r="D41" s="87"/>
      <c r="E41" s="87" t="s">
        <v>195</v>
      </c>
      <c r="F41" s="87" t="s">
        <v>213</v>
      </c>
      <c r="G41" s="87"/>
      <c r="H41" s="87"/>
      <c r="I41" s="87"/>
      <c r="J41" s="87"/>
      <c r="K41" s="87"/>
      <c r="L41" s="87"/>
      <c r="M41" s="2" t="s">
        <v>27</v>
      </c>
      <c r="N41" s="2" t="s">
        <v>454</v>
      </c>
    </row>
    <row r="42" spans="1:26" ht="12.75" customHeight="1">
      <c r="A42" s="87" t="s">
        <v>398</v>
      </c>
      <c r="B42" s="87" t="s">
        <v>77</v>
      </c>
      <c r="C42" s="87">
        <v>0.17147000000000001</v>
      </c>
      <c r="D42" s="87"/>
      <c r="E42" s="87" t="s">
        <v>195</v>
      </c>
      <c r="F42" s="87" t="s">
        <v>213</v>
      </c>
      <c r="G42" s="87"/>
      <c r="H42" s="87"/>
      <c r="I42" s="87"/>
      <c r="J42" s="87"/>
      <c r="K42" s="87"/>
      <c r="L42" s="87"/>
      <c r="M42" s="2" t="s">
        <v>27</v>
      </c>
      <c r="N42" s="2" t="s">
        <v>435</v>
      </c>
    </row>
    <row r="43" spans="1:26" ht="12.75" customHeight="1">
      <c r="A43" s="87" t="s">
        <v>436</v>
      </c>
      <c r="B43" s="87" t="s">
        <v>77</v>
      </c>
      <c r="C43" s="87">
        <v>9.7000000000000003E-2</v>
      </c>
      <c r="D43" s="87"/>
      <c r="E43" s="87" t="s">
        <v>195</v>
      </c>
      <c r="F43" s="87" t="s">
        <v>213</v>
      </c>
      <c r="G43" s="87"/>
      <c r="H43" s="87"/>
      <c r="I43" s="87"/>
      <c r="J43" s="87"/>
      <c r="K43" s="87"/>
      <c r="L43" s="87"/>
      <c r="M43" s="2" t="s">
        <v>27</v>
      </c>
      <c r="N43" s="2" t="s">
        <v>435</v>
      </c>
    </row>
    <row r="44" spans="1:26" ht="12.75" customHeight="1">
      <c r="A44" s="87" t="s">
        <v>437</v>
      </c>
      <c r="B44" s="87" t="s">
        <v>77</v>
      </c>
      <c r="C44" s="87">
        <v>9.2450000000000004E-2</v>
      </c>
      <c r="D44" s="87"/>
      <c r="E44" s="87" t="s">
        <v>195</v>
      </c>
      <c r="F44" s="87" t="s">
        <v>213</v>
      </c>
      <c r="G44" s="87"/>
      <c r="H44" s="87"/>
      <c r="I44" s="87"/>
      <c r="J44" s="87"/>
      <c r="K44" s="87"/>
      <c r="L44" s="87"/>
      <c r="M44" s="2" t="s">
        <v>27</v>
      </c>
      <c r="N44" s="2" t="s">
        <v>435</v>
      </c>
    </row>
    <row r="45" spans="1:26" ht="12.75" customHeight="1">
      <c r="A45" s="87" t="s">
        <v>438</v>
      </c>
      <c r="B45" s="87" t="s">
        <v>77</v>
      </c>
      <c r="C45" s="87">
        <v>0.13866999999999999</v>
      </c>
      <c r="D45" s="87"/>
      <c r="E45" s="87" t="s">
        <v>195</v>
      </c>
      <c r="F45" s="87" t="s">
        <v>213</v>
      </c>
      <c r="G45" s="87"/>
      <c r="H45" s="87"/>
      <c r="I45" s="87"/>
      <c r="J45" s="87"/>
      <c r="K45" s="87"/>
      <c r="L45" s="87"/>
      <c r="M45" s="2" t="s">
        <v>27</v>
      </c>
      <c r="N45" s="2" t="s">
        <v>435</v>
      </c>
    </row>
    <row r="46" spans="1:26" ht="12.75" customHeight="1">
      <c r="A46" s="87" t="s">
        <v>439</v>
      </c>
      <c r="B46" s="87" t="s">
        <v>77</v>
      </c>
      <c r="C46" s="87">
        <v>0.11319</v>
      </c>
      <c r="D46" s="87"/>
      <c r="E46" s="87" t="s">
        <v>195</v>
      </c>
      <c r="F46" s="87" t="s">
        <v>213</v>
      </c>
      <c r="G46" s="87"/>
      <c r="H46" s="87"/>
      <c r="I46" s="87"/>
      <c r="J46" s="87"/>
      <c r="K46" s="87"/>
      <c r="L46" s="87"/>
      <c r="M46" s="2" t="s">
        <v>27</v>
      </c>
      <c r="N46" s="2" t="s">
        <v>435</v>
      </c>
    </row>
    <row r="47" spans="1:26" ht="12.75" customHeight="1">
      <c r="A47" s="87" t="s">
        <v>440</v>
      </c>
      <c r="B47" s="87" t="s">
        <v>77</v>
      </c>
      <c r="C47" s="87">
        <v>8.2629999999999995E-2</v>
      </c>
      <c r="D47" s="87"/>
      <c r="E47" s="87" t="s">
        <v>195</v>
      </c>
      <c r="F47" s="87" t="s">
        <v>213</v>
      </c>
      <c r="G47" s="87"/>
      <c r="H47" s="87"/>
      <c r="I47" s="87"/>
      <c r="J47" s="87"/>
      <c r="K47" s="87"/>
      <c r="L47" s="87"/>
      <c r="M47" s="2" t="s">
        <v>27</v>
      </c>
      <c r="N47" s="2" t="s">
        <v>435</v>
      </c>
    </row>
    <row r="48" spans="1:26" ht="12.75" customHeight="1">
      <c r="A48" s="87" t="s">
        <v>441</v>
      </c>
      <c r="B48" s="87" t="s">
        <v>77</v>
      </c>
      <c r="C48" s="87">
        <v>0.13220999999999999</v>
      </c>
      <c r="D48" s="87"/>
      <c r="E48" s="87" t="s">
        <v>195</v>
      </c>
      <c r="F48" s="87" t="s">
        <v>213</v>
      </c>
      <c r="G48" s="87"/>
      <c r="H48" s="87"/>
      <c r="I48" s="87"/>
      <c r="J48" s="87"/>
      <c r="K48" s="87"/>
      <c r="L48" s="87"/>
      <c r="M48" s="2" t="s">
        <v>27</v>
      </c>
      <c r="N48" s="2" t="s">
        <v>435</v>
      </c>
    </row>
    <row r="49" spans="1:14" ht="12.75" customHeight="1">
      <c r="A49" s="87" t="s">
        <v>442</v>
      </c>
      <c r="B49" s="87" t="s">
        <v>77</v>
      </c>
      <c r="C49" s="87">
        <v>0.23963000000000001</v>
      </c>
      <c r="D49" s="87"/>
      <c r="E49" s="87" t="s">
        <v>195</v>
      </c>
      <c r="F49" s="87" t="s">
        <v>213</v>
      </c>
      <c r="G49" s="87"/>
      <c r="H49" s="87"/>
      <c r="I49" s="87"/>
      <c r="J49" s="87"/>
      <c r="K49" s="87"/>
      <c r="L49" s="87"/>
      <c r="M49" s="2" t="s">
        <v>27</v>
      </c>
      <c r="N49" s="2" t="s">
        <v>435</v>
      </c>
    </row>
    <row r="50" spans="1:14" ht="12.75" customHeight="1">
      <c r="A50" s="87" t="s">
        <v>443</v>
      </c>
      <c r="B50" s="87" t="s">
        <v>77</v>
      </c>
      <c r="C50" s="87">
        <v>0.33051999999999998</v>
      </c>
      <c r="D50" s="87"/>
      <c r="E50" s="87" t="s">
        <v>195</v>
      </c>
      <c r="F50" s="87" t="s">
        <v>213</v>
      </c>
      <c r="G50" s="87"/>
      <c r="H50" s="87"/>
      <c r="I50" s="87"/>
      <c r="J50" s="87"/>
      <c r="K50" s="87"/>
      <c r="L50" s="87"/>
      <c r="M50" s="2" t="s">
        <v>27</v>
      </c>
      <c r="N50" s="2" t="s">
        <v>435</v>
      </c>
    </row>
    <row r="51" spans="1:14" ht="12.75" customHeight="1">
      <c r="A51" s="87" t="s">
        <v>444</v>
      </c>
      <c r="B51" s="87" t="s">
        <v>77</v>
      </c>
      <c r="C51" s="87">
        <v>0.16300000000000001</v>
      </c>
      <c r="D51" s="87"/>
      <c r="E51" s="87" t="s">
        <v>195</v>
      </c>
      <c r="F51" s="87" t="s">
        <v>212</v>
      </c>
      <c r="G51" s="87">
        <v>4.0000000000000001E-3</v>
      </c>
      <c r="H51" s="87" t="s">
        <v>199</v>
      </c>
      <c r="I51" s="87" t="s">
        <v>212</v>
      </c>
      <c r="J51" s="87">
        <v>2E-3</v>
      </c>
      <c r="K51" s="87" t="s">
        <v>199</v>
      </c>
      <c r="L51" s="87" t="s">
        <v>212</v>
      </c>
      <c r="M51" s="2" t="s">
        <v>27</v>
      </c>
      <c r="N51" s="2" t="s">
        <v>107</v>
      </c>
    </row>
    <row r="52" spans="1:14" ht="12.75" customHeight="1">
      <c r="A52" s="87" t="s">
        <v>445</v>
      </c>
      <c r="B52" s="87" t="s">
        <v>77</v>
      </c>
      <c r="C52" s="87">
        <v>0.16300000000000001</v>
      </c>
      <c r="D52" s="87"/>
      <c r="E52" s="87" t="s">
        <v>195</v>
      </c>
      <c r="F52" s="87" t="s">
        <v>212</v>
      </c>
      <c r="G52" s="87">
        <v>4.0000000000000001E-3</v>
      </c>
      <c r="H52" s="87" t="s">
        <v>199</v>
      </c>
      <c r="I52" s="87" t="s">
        <v>212</v>
      </c>
      <c r="J52" s="87">
        <v>2E-3</v>
      </c>
      <c r="K52" s="87" t="s">
        <v>199</v>
      </c>
      <c r="L52" s="87" t="s">
        <v>212</v>
      </c>
      <c r="M52" s="2" t="s">
        <v>27</v>
      </c>
      <c r="N52" s="2" t="s">
        <v>107</v>
      </c>
    </row>
    <row r="53" spans="1:14" ht="12.75" customHeight="1">
      <c r="A53" s="87" t="s">
        <v>446</v>
      </c>
      <c r="B53" s="87" t="s">
        <v>77</v>
      </c>
      <c r="C53" s="87">
        <v>0.16300000000000001</v>
      </c>
      <c r="D53" s="87"/>
      <c r="E53" s="87" t="s">
        <v>195</v>
      </c>
      <c r="F53" s="87" t="s">
        <v>212</v>
      </c>
      <c r="G53" s="87">
        <v>4.0000000000000001E-3</v>
      </c>
      <c r="H53" s="87" t="s">
        <v>199</v>
      </c>
      <c r="I53" s="87" t="s">
        <v>212</v>
      </c>
      <c r="J53" s="87">
        <v>2E-3</v>
      </c>
      <c r="K53" s="87" t="s">
        <v>199</v>
      </c>
      <c r="L53" s="87" t="s">
        <v>212</v>
      </c>
      <c r="M53" s="2" t="s">
        <v>27</v>
      </c>
      <c r="N53" s="2" t="s">
        <v>107</v>
      </c>
    </row>
    <row r="54" spans="1:14" ht="12.75" customHeight="1">
      <c r="A54" s="87" t="s">
        <v>447</v>
      </c>
      <c r="B54" s="87" t="s">
        <v>77</v>
      </c>
      <c r="C54" s="87">
        <v>0.185</v>
      </c>
      <c r="D54" s="87"/>
      <c r="E54" s="87" t="s">
        <v>195</v>
      </c>
      <c r="F54" s="87" t="s">
        <v>212</v>
      </c>
      <c r="G54" s="87">
        <v>2E-3</v>
      </c>
      <c r="H54" s="87" t="s">
        <v>199</v>
      </c>
      <c r="I54" s="87" t="s">
        <v>212</v>
      </c>
      <c r="J54" s="87">
        <v>1E-3</v>
      </c>
      <c r="K54" s="87" t="s">
        <v>199</v>
      </c>
      <c r="L54" s="87" t="s">
        <v>212</v>
      </c>
      <c r="M54" s="2" t="s">
        <v>27</v>
      </c>
      <c r="N54" s="2" t="s">
        <v>107</v>
      </c>
    </row>
    <row r="55" spans="1:14" ht="12.75" customHeight="1">
      <c r="A55" s="87" t="s">
        <v>448</v>
      </c>
      <c r="B55" s="87" t="s">
        <v>77</v>
      </c>
      <c r="C55" s="87">
        <v>0.16300000000000001</v>
      </c>
      <c r="D55" s="87"/>
      <c r="E55" s="87" t="s">
        <v>195</v>
      </c>
      <c r="F55" s="87" t="s">
        <v>212</v>
      </c>
      <c r="G55" s="87">
        <v>4.0000000000000001E-3</v>
      </c>
      <c r="H55" s="87" t="s">
        <v>199</v>
      </c>
      <c r="I55" s="87" t="s">
        <v>212</v>
      </c>
      <c r="J55" s="87">
        <v>2E-3</v>
      </c>
      <c r="K55" s="87" t="s">
        <v>199</v>
      </c>
      <c r="L55" s="87" t="s">
        <v>212</v>
      </c>
      <c r="M55" s="2" t="s">
        <v>27</v>
      </c>
      <c r="N55" s="2" t="s">
        <v>107</v>
      </c>
    </row>
    <row r="56" spans="1:14" ht="12.75" customHeight="1">
      <c r="A56" s="87" t="s">
        <v>449</v>
      </c>
      <c r="B56" s="87" t="s">
        <v>77</v>
      </c>
      <c r="C56" s="87">
        <v>0.23</v>
      </c>
      <c r="D56" s="87"/>
      <c r="E56" s="87" t="s">
        <v>195</v>
      </c>
      <c r="F56" s="87" t="s">
        <v>212</v>
      </c>
      <c r="G56" s="87">
        <v>0.02</v>
      </c>
      <c r="H56" s="87" t="s">
        <v>199</v>
      </c>
      <c r="I56" s="87" t="s">
        <v>212</v>
      </c>
      <c r="J56" s="87">
        <v>2.1000000000000001E-2</v>
      </c>
      <c r="K56" s="87" t="s">
        <v>199</v>
      </c>
      <c r="L56" s="87" t="s">
        <v>212</v>
      </c>
      <c r="M56" s="2" t="s">
        <v>27</v>
      </c>
      <c r="N56" s="2" t="s">
        <v>105</v>
      </c>
    </row>
    <row r="57" spans="1:14" ht="12.75" customHeight="1">
      <c r="A57" s="87" t="s">
        <v>450</v>
      </c>
      <c r="B57" s="87" t="s">
        <v>77</v>
      </c>
      <c r="C57" s="87">
        <v>0.107</v>
      </c>
      <c r="D57" s="87"/>
      <c r="E57" s="87" t="s">
        <v>195</v>
      </c>
      <c r="F57" s="87" t="s">
        <v>212</v>
      </c>
      <c r="G57" s="87">
        <v>5.9999999999999995E-4</v>
      </c>
      <c r="H57" s="87" t="s">
        <v>199</v>
      </c>
      <c r="I57" s="87" t="s">
        <v>212</v>
      </c>
      <c r="J57" s="87">
        <v>5.0000000000000001E-4</v>
      </c>
      <c r="K57" s="87" t="s">
        <v>199</v>
      </c>
      <c r="L57" s="87" t="s">
        <v>212</v>
      </c>
      <c r="M57" s="2" t="s">
        <v>27</v>
      </c>
      <c r="N57" s="2" t="s">
        <v>105</v>
      </c>
    </row>
    <row r="58" spans="1:14" ht="12.75" customHeight="1">
      <c r="A58" s="87" t="s">
        <v>451</v>
      </c>
      <c r="B58" s="87" t="s">
        <v>77</v>
      </c>
      <c r="C58" s="87">
        <v>0.107</v>
      </c>
      <c r="D58" s="87"/>
      <c r="E58" s="87" t="s">
        <v>195</v>
      </c>
      <c r="F58" s="87" t="s">
        <v>212</v>
      </c>
      <c r="G58" s="87">
        <v>5.9999999999999995E-4</v>
      </c>
      <c r="H58" s="87" t="s">
        <v>199</v>
      </c>
      <c r="I58" s="87" t="s">
        <v>212</v>
      </c>
      <c r="J58" s="87">
        <v>5.0000000000000001E-4</v>
      </c>
      <c r="K58" s="87" t="s">
        <v>199</v>
      </c>
      <c r="L58" s="87" t="s">
        <v>212</v>
      </c>
      <c r="M58" s="2" t="s">
        <v>27</v>
      </c>
      <c r="N58" s="2" t="s">
        <v>105</v>
      </c>
    </row>
    <row r="59" spans="1:14" ht="12.75" customHeight="1">
      <c r="A59" s="87" t="s">
        <v>452</v>
      </c>
      <c r="B59" s="87" t="s">
        <v>77</v>
      </c>
      <c r="C59" s="87">
        <v>0.107</v>
      </c>
      <c r="D59" s="87"/>
      <c r="E59" s="87" t="s">
        <v>195</v>
      </c>
      <c r="F59" s="87" t="s">
        <v>212</v>
      </c>
      <c r="G59" s="87">
        <v>5.9999999999999995E-4</v>
      </c>
      <c r="H59" s="87" t="s">
        <v>199</v>
      </c>
      <c r="I59" s="87" t="s">
        <v>212</v>
      </c>
      <c r="J59" s="87">
        <v>5.0000000000000001E-4</v>
      </c>
      <c r="K59" s="87" t="s">
        <v>199</v>
      </c>
      <c r="L59" s="87" t="s">
        <v>212</v>
      </c>
      <c r="M59" s="2" t="s">
        <v>27</v>
      </c>
      <c r="N59" s="2" t="s">
        <v>105</v>
      </c>
    </row>
    <row r="60" spans="1:14" ht="12.75" customHeight="1">
      <c r="A60" s="87" t="s">
        <v>453</v>
      </c>
      <c r="B60" s="87" t="s">
        <v>77</v>
      </c>
      <c r="C60" s="87">
        <v>0.11516</v>
      </c>
      <c r="D60" s="87"/>
      <c r="E60" s="87" t="s">
        <v>195</v>
      </c>
      <c r="F60" s="87" t="s">
        <v>213</v>
      </c>
      <c r="G60" s="87"/>
      <c r="H60" s="87"/>
      <c r="I60" s="87"/>
      <c r="J60" s="87"/>
      <c r="K60" s="87"/>
      <c r="L60" s="87"/>
      <c r="M60" s="2" t="s">
        <v>27</v>
      </c>
      <c r="N60" s="2" t="s">
        <v>454</v>
      </c>
    </row>
    <row r="61" spans="1:14" ht="12.75" customHeight="1"/>
    <row r="62" spans="1:14" ht="12.75" customHeight="1"/>
    <row r="63" spans="1:14" ht="12.75" customHeight="1"/>
    <row r="64" spans="1:1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119</vt:i4>
      </vt:variant>
    </vt:vector>
  </HeadingPairs>
  <TitlesOfParts>
    <vt:vector size="136" baseType="lpstr">
      <vt:lpstr>Introduction</vt:lpstr>
      <vt:lpstr>Start Here</vt:lpstr>
      <vt:lpstr>Activity Data</vt:lpstr>
      <vt:lpstr>Summary</vt:lpstr>
      <vt:lpstr>Equivalency Statements</vt:lpstr>
      <vt:lpstr>SOURCE - PRODUCT MATRIX</vt:lpstr>
      <vt:lpstr>Settings</vt:lpstr>
      <vt:lpstr>SOURCE - CHINA EF CALCS</vt:lpstr>
      <vt:lpstr>SOURCE - OTHER EF CALCS</vt:lpstr>
      <vt:lpstr>TAXONOMIES</vt:lpstr>
      <vt:lpstr>Revisions</vt:lpstr>
      <vt:lpstr>Reference - Custom Messages</vt:lpstr>
      <vt:lpstr>Reference - Lookup and Unit</vt:lpstr>
      <vt:lpstr>Reference - EF Fuel Use</vt:lpstr>
      <vt:lpstr>Reference - EF Road</vt:lpstr>
      <vt:lpstr>Reference - EF Freight</vt:lpstr>
      <vt:lpstr>Reference - EF Public</vt:lpstr>
      <vt:lpstr>Dynamic_message</vt:lpstr>
      <vt:lpstr>Ref_DD_ActivityData</vt:lpstr>
      <vt:lpstr>Ref_DD_ActivityData_Rail</vt:lpstr>
      <vt:lpstr>Ref_DD_Columns</vt:lpstr>
      <vt:lpstr>Ref_DD_DistanceUnit</vt:lpstr>
      <vt:lpstr>Ref_DD_Fuel_Units</vt:lpstr>
      <vt:lpstr>Ref_DD_Fuels</vt:lpstr>
      <vt:lpstr>Ref_DD_IPCC_GWP</vt:lpstr>
      <vt:lpstr>Ref_DD_MasterUnits</vt:lpstr>
      <vt:lpstr>Ref_DD_NA</vt:lpstr>
      <vt:lpstr>Ref_DD_NonUK</vt:lpstr>
      <vt:lpstr>Ref_DD_Numerator</vt:lpstr>
      <vt:lpstr>Ref_DD_PasengerDistanceUnits</vt:lpstr>
      <vt:lpstr>Ref_DD_Region</vt:lpstr>
      <vt:lpstr>Ref_DD_Scope</vt:lpstr>
      <vt:lpstr>Ref_DD_Scope3</vt:lpstr>
      <vt:lpstr>Ref_DD_TransportMode</vt:lpstr>
      <vt:lpstr>Ref_DD_vehicle_FuelUse</vt:lpstr>
      <vt:lpstr>Ref_DD_vehicle_FuelUse_Other</vt:lpstr>
      <vt:lpstr>Ref_DD_vehicle_FuelUse_Other_AirCraft</vt:lpstr>
      <vt:lpstr>Ref_DD_vehicle_FuelUse_Other_Rail</vt:lpstr>
      <vt:lpstr>Ref_DD_vehicle_FuelUse_Other_Road</vt:lpstr>
      <vt:lpstr>Ref_DD_vehicle_FuelUse_Other_Water</vt:lpstr>
      <vt:lpstr>Ref_DD_vehicle_FuelUse_UK</vt:lpstr>
      <vt:lpstr>Ref_DD_vehicle_FuelUse_UK_AirCraft</vt:lpstr>
      <vt:lpstr>Ref_DD_vehicle_FuelUse_UK_Rail</vt:lpstr>
      <vt:lpstr>Ref_DD_vehicle_FuelUse_UK_Road</vt:lpstr>
      <vt:lpstr>Ref_DD_vehicle_FuelUse_UK_Water</vt:lpstr>
      <vt:lpstr>Ref_DD_vehicle_FuelUse_US</vt:lpstr>
      <vt:lpstr>Ref_DD_vehicle_FuelUse_US_Rail</vt:lpstr>
      <vt:lpstr>Ref_DD_vehicle_FuelUse_US_Road</vt:lpstr>
      <vt:lpstr>Ref_DD_vehicle_FuelUse_US_Water</vt:lpstr>
      <vt:lpstr>Ref_DD_vehicle_Passenger_Other</vt:lpstr>
      <vt:lpstr>Ref_DD_vehicle_Passenger_Other_AirCraft</vt:lpstr>
      <vt:lpstr>Ref_DD_vehicle_Passenger_Other_Rail</vt:lpstr>
      <vt:lpstr>Ref_DD_vehicle_Passenger_Other_Road</vt:lpstr>
      <vt:lpstr>Ref_DD_vehicle_Passenger_Other_Water</vt:lpstr>
      <vt:lpstr>Ref_DD_vehicle_Passenger_UK</vt:lpstr>
      <vt:lpstr>Ref_DD_vehicle_Passenger_UK_AirCraft</vt:lpstr>
      <vt:lpstr>Ref_DD_vehicle_Passenger_UK_Rail</vt:lpstr>
      <vt:lpstr>Ref_DD_vehicle_Passenger_UK_Road</vt:lpstr>
      <vt:lpstr>Ref_DD_vehicle_Passenger_UK_Water</vt:lpstr>
      <vt:lpstr>Ref_DD_vehicle_Passenger_US</vt:lpstr>
      <vt:lpstr>Ref_DD_vehicle_Passenger_US_Aircraft</vt:lpstr>
      <vt:lpstr>Ref_DD_vehicle_Passenger_US_Rail</vt:lpstr>
      <vt:lpstr>Ref_DD_vehicle_Passenger_US_Road</vt:lpstr>
      <vt:lpstr>Ref_DD_vehicle_Passenger_US_Water</vt:lpstr>
      <vt:lpstr>Ref_DD_vehicle_vehicleDistance_Other</vt:lpstr>
      <vt:lpstr>Ref_DD_vehicle_vehicleDistance_Other_Road</vt:lpstr>
      <vt:lpstr>Ref_DD_vehicle_vehicleDistance_UK</vt:lpstr>
      <vt:lpstr>Ref_DD_vehicle_vehicleDistance_UK_Road</vt:lpstr>
      <vt:lpstr>Ref_DD_vehicle_vehicleDistance_US</vt:lpstr>
      <vt:lpstr>Ref_DD_vehicle_vehicleDistance_US_Road</vt:lpstr>
      <vt:lpstr>Ref_DD_vehicle_WeightDistance_Other</vt:lpstr>
      <vt:lpstr>Ref_DD_vehicle_WeightDistance_Other_Aircraft</vt:lpstr>
      <vt:lpstr>Ref_DD_vehicle_WeightDistance_Other_Rail</vt:lpstr>
      <vt:lpstr>Ref_DD_vehicle_WeightDistance_Other_Road</vt:lpstr>
      <vt:lpstr>Ref_DD_vehicle_WeightDistance_Other_Water</vt:lpstr>
      <vt:lpstr>Ref_DD_vehicle_WeightDistance_UK</vt:lpstr>
      <vt:lpstr>Ref_DD_vehicle_WeightDistance_UK_Aircraft</vt:lpstr>
      <vt:lpstr>Ref_DD_vehicle_WeightDistance_UK_Rail</vt:lpstr>
      <vt:lpstr>Ref_DD_vehicle_WeightDistance_UK_Road</vt:lpstr>
      <vt:lpstr>Ref_DD_vehicle_WeightDistance_UK_Water</vt:lpstr>
      <vt:lpstr>Ref_DD_vehicle_WeightDistance_US</vt:lpstr>
      <vt:lpstr>Ref_DD_vehicle_WeightDistance_US_AirCraft</vt:lpstr>
      <vt:lpstr>Ref_DD_vehicle_WeightDistance_US_Rail</vt:lpstr>
      <vt:lpstr>Ref_DD_vehicle_WeightDistance_US_Road</vt:lpstr>
      <vt:lpstr>Ref_DD_vehicle_WeightDistance_US_Water</vt:lpstr>
      <vt:lpstr>Ref_DD_WeightDistanceUnits</vt:lpstr>
      <vt:lpstr>Ref_EF_ByFuel</vt:lpstr>
      <vt:lpstr>Ref_EF_ByFuel_CH4_Other</vt:lpstr>
      <vt:lpstr>Ref_EF_ByFuel_CH4_UK</vt:lpstr>
      <vt:lpstr>Ref_EF_ByFuel_CH4_US</vt:lpstr>
      <vt:lpstr>Ref_EF_ByFuel_Other</vt:lpstr>
      <vt:lpstr>Ref_EF_ByFuel_UK</vt:lpstr>
      <vt:lpstr>Ref_EF_ByFuel_US</vt:lpstr>
      <vt:lpstr>Ref_EF_Fuel_Use</vt:lpstr>
      <vt:lpstr>Ref_EF_IPCC_GWP_2001</vt:lpstr>
      <vt:lpstr>Ref_EF_IPCC_GWP_2007</vt:lpstr>
      <vt:lpstr>Ref_EF_IPCC_GWP_2014</vt:lpstr>
      <vt:lpstr>Ref_EF_IPCC_GWP_95</vt:lpstr>
      <vt:lpstr>Ref_EF_Public_Transport</vt:lpstr>
      <vt:lpstr>Ref_EF_Public_Transport_Other</vt:lpstr>
      <vt:lpstr>Ref_EF_Public_Transport_UK</vt:lpstr>
      <vt:lpstr>Ref_EF_Public_Transport_US</vt:lpstr>
      <vt:lpstr>Ref_EF_Vehicle_Distance</vt:lpstr>
      <vt:lpstr>Ref_EF_Vehicle_Distance_Other</vt:lpstr>
      <vt:lpstr>Ref_EF_Vehicle_Distance_UK</vt:lpstr>
      <vt:lpstr>Ref_EF_Vehicle_Distance_US</vt:lpstr>
      <vt:lpstr>Ref_EF_Weight_Distance</vt:lpstr>
      <vt:lpstr>Ref_EF_Weight_Distance_CH4</vt:lpstr>
      <vt:lpstr>Ref_EF_Weight_Distance_CH4_Other</vt:lpstr>
      <vt:lpstr>Ref_EF_Weight_Distance_CH4_UK</vt:lpstr>
      <vt:lpstr>Ref_EF_Weight_Distance_CH4_US</vt:lpstr>
      <vt:lpstr>Ref_EF_Weight_Distance_Other</vt:lpstr>
      <vt:lpstr>Ref_EF_Weight_Distance_UK</vt:lpstr>
      <vt:lpstr>Ref_EF_Weight_Distance_US</vt:lpstr>
      <vt:lpstr>Ref_From_Units</vt:lpstr>
      <vt:lpstr>Ref_FuelUseVehicle_UK</vt:lpstr>
      <vt:lpstr>Ref_FuelUseVehicle_UK_Rail</vt:lpstr>
      <vt:lpstr>Ref_FuelUseVehicle_UK_Road</vt:lpstr>
      <vt:lpstr>Ref_FuelUseVehicle_UK_Water</vt:lpstr>
      <vt:lpstr>Ref_FuelUseVehicle_US</vt:lpstr>
      <vt:lpstr>Ref_FuelUseVehicle_US_Rail</vt:lpstr>
      <vt:lpstr>Ref_FuelUseVehicle_US_Road</vt:lpstr>
      <vt:lpstr>Ref_FuelUseVehicle_US_water</vt:lpstr>
      <vt:lpstr>Ref_Master_Unit_Table</vt:lpstr>
      <vt:lpstr>Ref_Message_configure</vt:lpstr>
      <vt:lpstr>REF_To_Unit</vt:lpstr>
      <vt:lpstr>Ref_Total_Emission</vt:lpstr>
      <vt:lpstr>Ref_Total_Emission_Biomass</vt:lpstr>
      <vt:lpstr>Set_DD_Vehicle_Units</vt:lpstr>
      <vt:lpstr>Setting_IPCC_GWP_VERSION</vt:lpstr>
      <vt:lpstr>Settings_Custom_Fuels</vt:lpstr>
      <vt:lpstr>Settings_Custom_Vehicle</vt:lpstr>
      <vt:lpstr>Tbl_Activity_Heading</vt:lpstr>
      <vt:lpstr>Tbl_Fuel_Settings</vt:lpstr>
      <vt:lpstr>Tbl_User_data</vt:lpstr>
      <vt:lpstr>Tbl_vehical_Settings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arvind.mahesh</dc:creator>
  <cp:lastModifiedBy>Mohan Hanumantha</cp:lastModifiedBy>
  <dcterms:created xsi:type="dcterms:W3CDTF">2009-03-06T06:34:12Z</dcterms:created>
  <dcterms:modified xsi:type="dcterms:W3CDTF">2025-09-07T13:42:57Z</dcterms:modified>
</cp:coreProperties>
</file>