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2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ulien/Documents/Administratif/"/>
    </mc:Choice>
  </mc:AlternateContent>
  <bookViews>
    <workbookView xWindow="0" yWindow="460" windowWidth="25600" windowHeight="15280" tabRatio="734" activeTab="3"/>
  </bookViews>
  <sheets>
    <sheet name="TRESO" sheetId="9" r:id="rId1"/>
    <sheet name="MOIS CHOMAGE" sheetId="12" r:id="rId2"/>
    <sheet name="MOIS CLASSIQUE (2)" sheetId="16" r:id="rId3"/>
    <sheet name="MOIS CLASSIQUE" sheetId="14" r:id="rId4"/>
    <sheet name="Février" sheetId="11" state="hidden" r:id="rId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8" i="14" l="1"/>
  <c r="P7" i="14"/>
  <c r="L30" i="14"/>
  <c r="H23" i="16"/>
  <c r="E8" i="16"/>
  <c r="E11" i="16"/>
  <c r="H19" i="16"/>
  <c r="H29" i="16"/>
  <c r="H30" i="16"/>
  <c r="H13" i="16"/>
  <c r="H16" i="16"/>
  <c r="H15" i="16"/>
  <c r="H31" i="16"/>
  <c r="B4" i="16"/>
  <c r="M16" i="14"/>
  <c r="M17" i="14"/>
  <c r="J21" i="14"/>
  <c r="M30" i="14"/>
  <c r="L4" i="14"/>
  <c r="L7" i="14"/>
  <c r="L9" i="14"/>
  <c r="L10" i="14"/>
  <c r="J12" i="14"/>
  <c r="J14" i="14"/>
  <c r="L14" i="14"/>
  <c r="J18" i="14"/>
  <c r="L18" i="14"/>
  <c r="J22" i="14"/>
  <c r="L22" i="14"/>
  <c r="J23" i="14"/>
  <c r="L23" i="14"/>
  <c r="J28" i="14"/>
  <c r="L28" i="14"/>
  <c r="K30" i="14"/>
  <c r="J13" i="14"/>
  <c r="J30" i="14"/>
  <c r="G12" i="14"/>
  <c r="F7" i="14"/>
  <c r="F11" i="14"/>
  <c r="F12" i="14"/>
  <c r="O7" i="14"/>
  <c r="O8" i="14"/>
  <c r="P9" i="14"/>
  <c r="Q8" i="14"/>
  <c r="Q7" i="14"/>
  <c r="B4" i="14"/>
  <c r="F7" i="12"/>
  <c r="O7" i="12"/>
  <c r="L4" i="12"/>
  <c r="L6" i="12"/>
  <c r="L7" i="12"/>
  <c r="L9" i="12"/>
  <c r="L10" i="12"/>
  <c r="J12" i="12"/>
  <c r="L12" i="12"/>
  <c r="J14" i="12"/>
  <c r="L14" i="12"/>
  <c r="J18" i="12"/>
  <c r="L18" i="12"/>
  <c r="J21" i="12"/>
  <c r="L21" i="12"/>
  <c r="J22" i="12"/>
  <c r="L22" i="12"/>
  <c r="J23" i="12"/>
  <c r="L23" i="12"/>
  <c r="J28" i="12"/>
  <c r="L28" i="12"/>
  <c r="L30" i="12"/>
  <c r="P7" i="12"/>
  <c r="O8" i="12"/>
  <c r="P8" i="12"/>
  <c r="P9" i="12"/>
  <c r="M16" i="12"/>
  <c r="M17" i="12"/>
  <c r="M21" i="12"/>
  <c r="M30" i="12"/>
  <c r="J13" i="12"/>
  <c r="F11" i="12"/>
  <c r="F12" i="12"/>
  <c r="K14" i="12"/>
  <c r="K30" i="12"/>
  <c r="J30" i="12"/>
  <c r="G12" i="12"/>
  <c r="Q8" i="12"/>
  <c r="Q7" i="12"/>
  <c r="B4" i="12"/>
  <c r="E6" i="11"/>
  <c r="E18" i="11"/>
  <c r="I36" i="11"/>
  <c r="I39" i="11"/>
  <c r="A5" i="11"/>
  <c r="C5" i="9"/>
  <c r="C4" i="9"/>
  <c r="F18" i="11"/>
  <c r="J5" i="11"/>
  <c r="J6" i="11"/>
  <c r="J39" i="11"/>
  <c r="K39" i="11"/>
  <c r="K38" i="11"/>
  <c r="K37" i="11"/>
  <c r="K36" i="11"/>
  <c r="K35" i="11"/>
  <c r="K34" i="11"/>
  <c r="K33" i="11"/>
  <c r="K31" i="11"/>
  <c r="K30" i="11"/>
  <c r="K28" i="11"/>
  <c r="K27" i="11"/>
  <c r="K26" i="11"/>
  <c r="K25" i="11"/>
  <c r="K24" i="11"/>
  <c r="K23" i="11"/>
  <c r="K22" i="11"/>
  <c r="K21" i="11"/>
  <c r="K20" i="11"/>
  <c r="K19" i="11"/>
  <c r="K18" i="11"/>
  <c r="K17" i="11"/>
  <c r="K16" i="11"/>
  <c r="K15" i="11"/>
  <c r="K14" i="11"/>
  <c r="K13" i="11"/>
  <c r="K12" i="11"/>
  <c r="K11" i="11"/>
  <c r="K10" i="11"/>
  <c r="K9" i="11"/>
  <c r="K7" i="11"/>
  <c r="K6" i="11"/>
  <c r="B5" i="11"/>
  <c r="B6" i="11"/>
  <c r="K5" i="11"/>
</calcChain>
</file>

<file path=xl/comments1.xml><?xml version="1.0" encoding="utf-8"?>
<comments xmlns="http://schemas.openxmlformats.org/spreadsheetml/2006/main">
  <authors>
    <author>Utilisateur de Microsoft Office</author>
  </authors>
  <commentList>
    <comment ref="M6" authorId="0">
      <text>
        <r>
          <rPr>
            <b/>
            <sz val="10"/>
            <color indexed="81"/>
            <rFont val="Calibri"/>
          </rPr>
          <t>Somme à verser à rachel</t>
        </r>
      </text>
    </comment>
  </commentList>
</comments>
</file>

<file path=xl/sharedStrings.xml><?xml version="1.0" encoding="utf-8"?>
<sst xmlns="http://schemas.openxmlformats.org/spreadsheetml/2006/main" count="221" uniqueCount="101">
  <si>
    <t>BUDGET POUR:</t>
  </si>
  <si>
    <t>Balance</t>
  </si>
  <si>
    <t>Revenus</t>
  </si>
  <si>
    <t>Dépenses</t>
  </si>
  <si>
    <t>Prévu</t>
  </si>
  <si>
    <t>Réel</t>
  </si>
  <si>
    <t>Dénomination</t>
  </si>
  <si>
    <t>Prévus</t>
  </si>
  <si>
    <t>Réels</t>
  </si>
  <si>
    <t>Prévues</t>
  </si>
  <si>
    <t>Réelles</t>
  </si>
  <si>
    <t>Balance</t>
    <phoneticPr fontId="0" type="noConversion"/>
  </si>
  <si>
    <t>Salaires</t>
  </si>
  <si>
    <t>Dîme</t>
  </si>
  <si>
    <t>Variation</t>
  </si>
  <si>
    <t>Julien</t>
  </si>
  <si>
    <t>Offrandes</t>
  </si>
  <si>
    <t>Nourriture</t>
  </si>
  <si>
    <t>Aides Sociales</t>
  </si>
  <si>
    <t>Logement</t>
  </si>
  <si>
    <t>CAF</t>
    <phoneticPr fontId="0" type="noConversion"/>
  </si>
  <si>
    <t>Loyer</t>
  </si>
  <si>
    <t>PAJE</t>
  </si>
  <si>
    <t>Assurance</t>
  </si>
  <si>
    <t>Alloc.</t>
  </si>
  <si>
    <t>Energie</t>
  </si>
  <si>
    <t>Autre</t>
  </si>
  <si>
    <t>Electricité</t>
  </si>
  <si>
    <t>Gaz</t>
  </si>
  <si>
    <t>Eau</t>
  </si>
  <si>
    <t>Transport</t>
  </si>
  <si>
    <t>Ass.Jules</t>
  </si>
  <si>
    <t>Total</t>
  </si>
  <si>
    <t>Télécom</t>
  </si>
  <si>
    <t>Internet</t>
  </si>
  <si>
    <t>Port. Jules</t>
  </si>
  <si>
    <t>Mutuelle</t>
  </si>
  <si>
    <t>Epargne</t>
  </si>
  <si>
    <t>Assurance Vie</t>
    <phoneticPr fontId="0" type="noConversion"/>
  </si>
  <si>
    <t>Libéti</t>
  </si>
  <si>
    <t>Yaël</t>
  </si>
  <si>
    <t>Pel</t>
    <phoneticPr fontId="0" type="noConversion"/>
  </si>
  <si>
    <t>Dettes</t>
  </si>
  <si>
    <t>Découvert</t>
    <phoneticPr fontId="0" type="noConversion"/>
  </si>
  <si>
    <t>Budget</t>
    <phoneticPr fontId="0" type="noConversion"/>
  </si>
  <si>
    <t>Divers</t>
    <phoneticPr fontId="0" type="noConversion"/>
  </si>
  <si>
    <t>Mai</t>
  </si>
  <si>
    <t>Fisc</t>
  </si>
  <si>
    <t>Audi A1</t>
  </si>
  <si>
    <t>Golf</t>
  </si>
  <si>
    <t>Cours</t>
  </si>
  <si>
    <t>Voiture</t>
  </si>
  <si>
    <t>Janvier</t>
  </si>
  <si>
    <t>Février</t>
  </si>
  <si>
    <t>Mars</t>
  </si>
  <si>
    <t>Avril</t>
  </si>
  <si>
    <t>Juin</t>
  </si>
  <si>
    <t>Juillet</t>
  </si>
  <si>
    <t>Août</t>
  </si>
  <si>
    <t>Septembre</t>
  </si>
  <si>
    <t>Octobre</t>
  </si>
  <si>
    <t>Novembre</t>
  </si>
  <si>
    <t>Décembre</t>
  </si>
  <si>
    <t>TOTAL</t>
  </si>
  <si>
    <t>TRESO</t>
  </si>
  <si>
    <t>TOTAL SALAIRE</t>
  </si>
  <si>
    <t>TOTAL CHARGES</t>
  </si>
  <si>
    <t>DELTA</t>
  </si>
  <si>
    <t>Essence</t>
  </si>
  <si>
    <t>Psy</t>
  </si>
  <si>
    <t>Cantine</t>
  </si>
  <si>
    <t>Ass Voiture</t>
  </si>
  <si>
    <t>Montant</t>
  </si>
  <si>
    <t>Soldes fin de mois</t>
  </si>
  <si>
    <t>Pondération</t>
  </si>
  <si>
    <t>Restant</t>
  </si>
  <si>
    <t>Recettes</t>
  </si>
  <si>
    <t>Sport Famille</t>
  </si>
  <si>
    <t>Banque de France</t>
  </si>
  <si>
    <t>Divers</t>
  </si>
  <si>
    <t>Impôts</t>
  </si>
  <si>
    <t>taxe d'habitation</t>
  </si>
  <si>
    <t>ordures ménagères</t>
  </si>
  <si>
    <t>revenus</t>
  </si>
  <si>
    <t>Scolaire</t>
  </si>
  <si>
    <t>BUDGET MENSUEL</t>
  </si>
  <si>
    <t>Sous-Total</t>
  </si>
  <si>
    <t>Tel Lili</t>
  </si>
  <si>
    <t>Rachel</t>
  </si>
  <si>
    <t>Spaginter</t>
  </si>
  <si>
    <t>RACH</t>
  </si>
  <si>
    <t>JULES</t>
  </si>
  <si>
    <t>Compte prélevé</t>
  </si>
  <si>
    <t>Chômage</t>
  </si>
  <si>
    <t>Internet + portables</t>
  </si>
  <si>
    <t>frais vestimentaires</t>
  </si>
  <si>
    <t>Sport</t>
  </si>
  <si>
    <t>Solde fin de mois</t>
  </si>
  <si>
    <t>Ass Voitures</t>
  </si>
  <si>
    <t>Entretien Voitures</t>
  </si>
  <si>
    <t>Famille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</si>
</sst>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 * #,##0.00_)\ &quot;€&quot;_ ;_ * \(#,##0.00\)\ &quot;€&quot;_ ;_ * &quot;-&quot;??_)\ &quot;€&quot;_ ;_ @_ "/>
    <numFmt numFmtId="164" formatCode="#,##0.00\ &quot;€&quot;;[Red]\-#,##0.00\ &quot;€&quot;"/>
    <numFmt numFmtId="165" formatCode="_-* #,##0.00\ &quot;€&quot;_-;\-* #,##0.00\ &quot;€&quot;_-;_-* &quot;-&quot;??\ &quot;€&quot;_-;_-@_-"/>
    <numFmt numFmtId="166" formatCode="_-* #,##0.00&quot;€&quot;_-;[Red]\-* #,##0.00&quot;€&quot;_-;_-* &quot;-&quot;??&quot;€&quot;_-;_-@_-"/>
    <numFmt numFmtId="167" formatCode="#,##0.00&quot;€&quot;;[Red]#,##0.00&quot;€&quot;"/>
    <numFmt numFmtId="168" formatCode="_(* #,##0.00_);_(* \(#,##0.00\);_(* &quot;-&quot;??_);_(@_)"/>
  </numFmts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15"/>
      <color indexed="8"/>
      <name val="Calibri"/>
      <family val="2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b/>
      <sz val="11"/>
      <color indexed="48"/>
      <name val="Calibri"/>
    </font>
    <font>
      <i/>
      <sz val="1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indexed="8"/>
      <name val="Calibri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indexed="8"/>
      <name val="Calibri"/>
    </font>
    <font>
      <sz val="8"/>
      <name val="Calibri"/>
      <family val="2"/>
      <scheme val="minor"/>
    </font>
    <font>
      <i/>
      <sz val="12"/>
      <color theme="1"/>
      <name val="Calibri"/>
      <scheme val="minor"/>
    </font>
    <font>
      <sz val="16"/>
      <color theme="1"/>
      <name val="Calibri"/>
      <family val="2"/>
      <scheme val="minor"/>
    </font>
    <font>
      <b/>
      <sz val="10"/>
      <color indexed="81"/>
      <name val="Calibri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</borders>
  <cellStyleXfs count="201">
    <xf numFmtId="0" fontId="0" fillId="0" borderId="0"/>
    <xf numFmtId="165" fontId="3" fillId="0" borderId="0" applyFon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9" fontId="2" fillId="0" borderId="0" applyFon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124">
    <xf numFmtId="0" fontId="0" fillId="0" borderId="0" xfId="0"/>
    <xf numFmtId="0" fontId="6" fillId="0" borderId="0" xfId="0" applyFont="1" applyAlignment="1">
      <alignment horizontal="left"/>
    </xf>
    <xf numFmtId="0" fontId="0" fillId="0" borderId="0" xfId="0" applyBorder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164" fontId="0" fillId="0" borderId="0" xfId="0" applyNumberFormat="1"/>
    <xf numFmtId="0" fontId="8" fillId="0" borderId="2" xfId="0" applyFont="1" applyBorder="1" applyAlignment="1">
      <alignment horizontal="center"/>
    </xf>
    <xf numFmtId="0" fontId="8" fillId="0" borderId="3" xfId="0" applyFont="1" applyBorder="1"/>
    <xf numFmtId="0" fontId="8" fillId="0" borderId="3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9" fillId="0" borderId="5" xfId="0" applyFont="1" applyFill="1" applyBorder="1" applyAlignment="1">
      <alignment horizontal="center"/>
    </xf>
    <xf numFmtId="164" fontId="7" fillId="0" borderId="3" xfId="0" applyNumberFormat="1" applyFont="1" applyBorder="1"/>
    <xf numFmtId="164" fontId="7" fillId="0" borderId="2" xfId="0" applyNumberFormat="1" applyFont="1" applyBorder="1"/>
    <xf numFmtId="0" fontId="8" fillId="0" borderId="6" xfId="0" applyFont="1" applyBorder="1"/>
    <xf numFmtId="0" fontId="0" fillId="0" borderId="7" xfId="0" applyBorder="1"/>
    <xf numFmtId="0" fontId="0" fillId="0" borderId="8" xfId="0" applyBorder="1"/>
    <xf numFmtId="165" fontId="0" fillId="0" borderId="4" xfId="1" applyFont="1" applyBorder="1"/>
    <xf numFmtId="165" fontId="0" fillId="0" borderId="1" xfId="1" applyFont="1" applyBorder="1"/>
    <xf numFmtId="166" fontId="11" fillId="0" borderId="5" xfId="0" applyNumberFormat="1" applyFont="1" applyBorder="1"/>
    <xf numFmtId="0" fontId="12" fillId="0" borderId="0" xfId="0" applyFont="1" applyAlignment="1">
      <alignment horizontal="right"/>
    </xf>
    <xf numFmtId="164" fontId="0" fillId="0" borderId="9" xfId="0" applyNumberFormat="1" applyBorder="1"/>
    <xf numFmtId="0" fontId="13" fillId="0" borderId="10" xfId="0" applyFont="1" applyBorder="1" applyAlignment="1">
      <alignment horizontal="right"/>
    </xf>
    <xf numFmtId="165" fontId="10" fillId="0" borderId="11" xfId="1" applyFont="1" applyBorder="1"/>
    <xf numFmtId="165" fontId="0" fillId="0" borderId="0" xfId="1" applyFont="1" applyBorder="1"/>
    <xf numFmtId="165" fontId="0" fillId="0" borderId="2" xfId="1" applyFont="1" applyBorder="1"/>
    <xf numFmtId="0" fontId="13" fillId="0" borderId="12" xfId="0" applyFont="1" applyBorder="1" applyAlignment="1">
      <alignment horizontal="right"/>
    </xf>
    <xf numFmtId="165" fontId="10" fillId="0" borderId="13" xfId="1" applyFont="1" applyBorder="1"/>
    <xf numFmtId="165" fontId="0" fillId="0" borderId="7" xfId="1" applyFont="1" applyBorder="1"/>
    <xf numFmtId="165" fontId="0" fillId="0" borderId="8" xfId="1" applyFont="1" applyBorder="1"/>
    <xf numFmtId="0" fontId="8" fillId="0" borderId="10" xfId="0" applyFont="1" applyBorder="1"/>
    <xf numFmtId="165" fontId="0" fillId="0" borderId="11" xfId="1" applyFont="1" applyBorder="1"/>
    <xf numFmtId="166" fontId="11" fillId="0" borderId="14" xfId="0" applyNumberFormat="1" applyFont="1" applyBorder="1"/>
    <xf numFmtId="0" fontId="14" fillId="0" borderId="10" xfId="0" applyFont="1" applyBorder="1" applyAlignment="1">
      <alignment horizontal="right"/>
    </xf>
    <xf numFmtId="165" fontId="9" fillId="0" borderId="11" xfId="1" applyFont="1" applyBorder="1"/>
    <xf numFmtId="165" fontId="9" fillId="0" borderId="13" xfId="1" applyFont="1" applyBorder="1"/>
    <xf numFmtId="0" fontId="13" fillId="0" borderId="10" xfId="0" applyFont="1" applyFill="1" applyBorder="1" applyAlignment="1">
      <alignment horizontal="right"/>
    </xf>
    <xf numFmtId="165" fontId="0" fillId="0" borderId="13" xfId="1" applyFont="1" applyBorder="1"/>
    <xf numFmtId="165" fontId="0" fillId="0" borderId="0" xfId="1" applyFont="1" applyFill="1" applyBorder="1"/>
    <xf numFmtId="0" fontId="8" fillId="0" borderId="6" xfId="0" applyFont="1" applyBorder="1" applyAlignment="1">
      <alignment horizontal="left"/>
    </xf>
    <xf numFmtId="166" fontId="11" fillId="0" borderId="9" xfId="0" applyNumberFormat="1" applyFont="1" applyBorder="1"/>
    <xf numFmtId="0" fontId="8" fillId="0" borderId="8" xfId="0" applyFont="1" applyBorder="1"/>
    <xf numFmtId="165" fontId="0" fillId="0" borderId="9" xfId="1" applyFont="1" applyBorder="1"/>
    <xf numFmtId="0" fontId="14" fillId="0" borderId="0" xfId="0" applyFont="1" applyBorder="1" applyAlignment="1">
      <alignment horizontal="right"/>
    </xf>
    <xf numFmtId="165" fontId="0" fillId="0" borderId="14" xfId="1" applyFont="1" applyBorder="1"/>
    <xf numFmtId="166" fontId="11" fillId="0" borderId="15" xfId="0" applyNumberFormat="1" applyFont="1" applyBorder="1"/>
    <xf numFmtId="0" fontId="13" fillId="0" borderId="0" xfId="0" applyFont="1" applyFill="1" applyBorder="1" applyAlignment="1">
      <alignment horizontal="right"/>
    </xf>
    <xf numFmtId="0" fontId="0" fillId="0" borderId="11" xfId="0" applyBorder="1"/>
    <xf numFmtId="0" fontId="14" fillId="0" borderId="0" xfId="0" applyFont="1" applyFill="1" applyBorder="1" applyAlignment="1">
      <alignment horizontal="right"/>
    </xf>
    <xf numFmtId="0" fontId="0" fillId="0" borderId="13" xfId="0" applyBorder="1"/>
    <xf numFmtId="165" fontId="0" fillId="0" borderId="15" xfId="1" applyFont="1" applyBorder="1"/>
    <xf numFmtId="0" fontId="8" fillId="0" borderId="16" xfId="0" applyFont="1" applyBorder="1" applyAlignment="1">
      <alignment horizontal="right"/>
    </xf>
    <xf numFmtId="165" fontId="0" fillId="0" borderId="16" xfId="1" applyFont="1" applyBorder="1"/>
    <xf numFmtId="165" fontId="0" fillId="0" borderId="17" xfId="1" applyFont="1" applyBorder="1"/>
    <xf numFmtId="167" fontId="0" fillId="0" borderId="0" xfId="0" applyNumberFormat="1"/>
    <xf numFmtId="1" fontId="0" fillId="0" borderId="0" xfId="0" applyNumberFormat="1"/>
    <xf numFmtId="3" fontId="0" fillId="0" borderId="0" xfId="0" applyNumberFormat="1"/>
    <xf numFmtId="168" fontId="0" fillId="0" borderId="0" xfId="0" applyNumberFormat="1" applyAlignment="1">
      <alignment horizontal="left"/>
    </xf>
    <xf numFmtId="0" fontId="14" fillId="0" borderId="12" xfId="0" applyFont="1" applyBorder="1" applyAlignment="1">
      <alignment horizontal="right"/>
    </xf>
    <xf numFmtId="0" fontId="9" fillId="0" borderId="8" xfId="0" applyFont="1" applyBorder="1"/>
    <xf numFmtId="0" fontId="14" fillId="0" borderId="1" xfId="0" applyFont="1" applyFill="1" applyBorder="1" applyAlignment="1">
      <alignment horizontal="right"/>
    </xf>
    <xf numFmtId="0" fontId="9" fillId="0" borderId="3" xfId="0" applyFont="1" applyFill="1" applyBorder="1" applyAlignment="1">
      <alignment horizontal="left"/>
    </xf>
    <xf numFmtId="165" fontId="0" fillId="0" borderId="3" xfId="1" applyFont="1" applyBorder="1"/>
    <xf numFmtId="168" fontId="0" fillId="0" borderId="0" xfId="0" applyNumberFormat="1"/>
    <xf numFmtId="0" fontId="8" fillId="0" borderId="18" xfId="0" applyFont="1" applyBorder="1" applyAlignment="1">
      <alignment horizontal="right"/>
    </xf>
    <xf numFmtId="165" fontId="0" fillId="0" borderId="18" xfId="0" applyNumberFormat="1" applyBorder="1"/>
    <xf numFmtId="165" fontId="0" fillId="0" borderId="17" xfId="0" applyNumberFormat="1" applyBorder="1"/>
    <xf numFmtId="166" fontId="11" fillId="0" borderId="19" xfId="0" applyNumberFormat="1" applyFont="1" applyBorder="1"/>
    <xf numFmtId="0" fontId="4" fillId="0" borderId="0" xfId="0" applyFont="1"/>
    <xf numFmtId="164" fontId="4" fillId="0" borderId="0" xfId="0" applyNumberFormat="1" applyFont="1"/>
    <xf numFmtId="0" fontId="4" fillId="0" borderId="0" xfId="0" applyFont="1" applyAlignment="1">
      <alignment horizontal="center"/>
    </xf>
    <xf numFmtId="165" fontId="0" fillId="0" borderId="0" xfId="0" applyNumberFormat="1"/>
    <xf numFmtId="0" fontId="8" fillId="0" borderId="4" xfId="0" applyFont="1" applyBorder="1"/>
    <xf numFmtId="0" fontId="8" fillId="0" borderId="7" xfId="0" applyFont="1" applyBorder="1"/>
    <xf numFmtId="0" fontId="13" fillId="0" borderId="11" xfId="0" applyFont="1" applyBorder="1" applyAlignment="1">
      <alignment horizontal="right"/>
    </xf>
    <xf numFmtId="0" fontId="13" fillId="0" borderId="13" xfId="0" applyFont="1" applyBorder="1" applyAlignment="1">
      <alignment horizontal="right"/>
    </xf>
    <xf numFmtId="0" fontId="13" fillId="0" borderId="11" xfId="0" applyFont="1" applyFill="1" applyBorder="1" applyAlignment="1">
      <alignment horizontal="right"/>
    </xf>
    <xf numFmtId="0" fontId="14" fillId="0" borderId="14" xfId="0" applyFont="1" applyBorder="1" applyAlignment="1">
      <alignment horizontal="right"/>
    </xf>
    <xf numFmtId="0" fontId="8" fillId="0" borderId="20" xfId="0" applyFont="1" applyBorder="1" applyAlignment="1">
      <alignment horizontal="right"/>
    </xf>
    <xf numFmtId="0" fontId="8" fillId="0" borderId="11" xfId="0" applyFont="1" applyBorder="1"/>
    <xf numFmtId="0" fontId="8" fillId="0" borderId="7" xfId="0" applyFont="1" applyBorder="1" applyAlignment="1">
      <alignment horizontal="left"/>
    </xf>
    <xf numFmtId="0" fontId="14" fillId="0" borderId="11" xfId="0" applyFont="1" applyBorder="1" applyAlignment="1">
      <alignment horizontal="right"/>
    </xf>
    <xf numFmtId="0" fontId="9" fillId="0" borderId="9" xfId="0" applyFont="1" applyBorder="1"/>
    <xf numFmtId="164" fontId="7" fillId="0" borderId="4" xfId="0" applyNumberFormat="1" applyFont="1" applyBorder="1"/>
    <xf numFmtId="164" fontId="0" fillId="0" borderId="0" xfId="0" applyNumberFormat="1" applyAlignment="1">
      <alignment vertical="center"/>
    </xf>
    <xf numFmtId="165" fontId="0" fillId="0" borderId="4" xfId="0" applyNumberFormat="1" applyBorder="1"/>
    <xf numFmtId="0" fontId="4" fillId="2" borderId="4" xfId="0" applyFont="1" applyFill="1" applyBorder="1" applyAlignment="1">
      <alignment horizontal="center"/>
    </xf>
    <xf numFmtId="0" fontId="8" fillId="0" borderId="4" xfId="0" applyFont="1" applyBorder="1" applyAlignment="1">
      <alignment horizontal="right"/>
    </xf>
    <xf numFmtId="165" fontId="17" fillId="0" borderId="11" xfId="1" applyFont="1" applyBorder="1"/>
    <xf numFmtId="165" fontId="17" fillId="0" borderId="13" xfId="1" applyFont="1" applyBorder="1"/>
    <xf numFmtId="165" fontId="1" fillId="0" borderId="7" xfId="1" applyFont="1" applyBorder="1"/>
    <xf numFmtId="165" fontId="1" fillId="0" borderId="11" xfId="1" applyFont="1" applyBorder="1"/>
    <xf numFmtId="165" fontId="1" fillId="0" borderId="13" xfId="1" applyFont="1" applyBorder="1"/>
    <xf numFmtId="0" fontId="5" fillId="0" borderId="0" xfId="0" applyFont="1" applyBorder="1" applyAlignment="1">
      <alignment horizontal="right"/>
    </xf>
    <xf numFmtId="0" fontId="0" fillId="0" borderId="4" xfId="0" applyBorder="1"/>
    <xf numFmtId="44" fontId="0" fillId="0" borderId="4" xfId="0" applyNumberFormat="1" applyBorder="1"/>
    <xf numFmtId="0" fontId="19" fillId="0" borderId="4" xfId="0" applyFont="1" applyBorder="1" applyAlignment="1">
      <alignment horizontal="right"/>
    </xf>
    <xf numFmtId="165" fontId="0" fillId="3" borderId="11" xfId="1" applyFont="1" applyFill="1" applyBorder="1"/>
    <xf numFmtId="0" fontId="7" fillId="2" borderId="4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right"/>
    </xf>
    <xf numFmtId="0" fontId="8" fillId="0" borderId="0" xfId="0" applyFont="1" applyFill="1" applyBorder="1" applyAlignment="1">
      <alignment horizontal="center"/>
    </xf>
    <xf numFmtId="44" fontId="0" fillId="0" borderId="0" xfId="0" applyNumberFormat="1"/>
    <xf numFmtId="0" fontId="4" fillId="2" borderId="3" xfId="0" applyFont="1" applyFill="1" applyBorder="1" applyAlignment="1">
      <alignment horizontal="center"/>
    </xf>
    <xf numFmtId="9" fontId="0" fillId="0" borderId="3" xfId="110" applyFont="1" applyBorder="1"/>
    <xf numFmtId="0" fontId="8" fillId="0" borderId="4" xfId="0" applyFont="1" applyFill="1" applyBorder="1" applyAlignment="1">
      <alignment horizontal="center"/>
    </xf>
    <xf numFmtId="1" fontId="0" fillId="0" borderId="4" xfId="0" applyNumberFormat="1" applyBorder="1"/>
    <xf numFmtId="0" fontId="0" fillId="0" borderId="3" xfId="0" applyBorder="1"/>
    <xf numFmtId="165" fontId="0" fillId="0" borderId="0" xfId="0" applyNumberFormat="1" applyBorder="1"/>
    <xf numFmtId="44" fontId="0" fillId="0" borderId="0" xfId="0" applyNumberFormat="1" applyBorder="1"/>
    <xf numFmtId="165" fontId="0" fillId="0" borderId="16" xfId="0" applyNumberFormat="1" applyBorder="1"/>
    <xf numFmtId="165" fontId="0" fillId="0" borderId="20" xfId="0" applyNumberFormat="1" applyBorder="1"/>
    <xf numFmtId="0" fontId="17" fillId="0" borderId="14" xfId="0" applyFont="1" applyBorder="1"/>
    <xf numFmtId="0" fontId="5" fillId="0" borderId="0" xfId="0" applyFont="1" applyBorder="1" applyAlignment="1">
      <alignment horizontal="center"/>
    </xf>
    <xf numFmtId="0" fontId="7" fillId="2" borderId="4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20" fillId="0" borderId="0" xfId="0" applyFont="1" applyAlignment="1">
      <alignment horizontal="center"/>
    </xf>
    <xf numFmtId="0" fontId="5" fillId="0" borderId="0" xfId="0" applyFont="1" applyBorder="1" applyAlignment="1">
      <alignment horizontal="right"/>
    </xf>
    <xf numFmtId="0" fontId="6" fillId="0" borderId="0" xfId="0" applyFont="1" applyBorder="1" applyAlignment="1">
      <alignment horizontal="center"/>
    </xf>
    <xf numFmtId="0" fontId="0" fillId="0" borderId="0" xfId="0" applyBorder="1" applyAlignment="1"/>
    <xf numFmtId="0" fontId="7" fillId="0" borderId="1" xfId="0" applyFont="1" applyBorder="1" applyAlignment="1">
      <alignment horizontal="center"/>
    </xf>
    <xf numFmtId="0" fontId="0" fillId="0" borderId="1" xfId="0" applyBorder="1" applyAlignment="1"/>
    <xf numFmtId="0" fontId="4" fillId="0" borderId="4" xfId="0" applyFont="1" applyBorder="1"/>
  </cellXfs>
  <cellStyles count="201">
    <cellStyle name="Lien hypertexte" xfId="2" builtinId="8" hidden="1"/>
    <cellStyle name="Lien hypertexte" xfId="4" builtinId="8" hidden="1"/>
    <cellStyle name="Lien hypertexte" xfId="6" builtinId="8" hidden="1"/>
    <cellStyle name="Lien hypertexte" xfId="8" builtinId="8" hidden="1"/>
    <cellStyle name="Lien hypertexte" xfId="10" builtinId="8" hidden="1"/>
    <cellStyle name="Lien hypertexte" xfId="12" builtinId="8" hidden="1"/>
    <cellStyle name="Lien hypertexte" xfId="14" builtinId="8" hidden="1"/>
    <cellStyle name="Lien hypertexte" xfId="16" builtinId="8" hidden="1"/>
    <cellStyle name="Lien hypertexte" xfId="18" builtinId="8" hidden="1"/>
    <cellStyle name="Lien hypertexte" xfId="20" builtinId="8" hidden="1"/>
    <cellStyle name="Lien hypertexte" xfId="22" builtinId="8" hidden="1"/>
    <cellStyle name="Lien hypertexte" xfId="24" builtinId="8" hidden="1"/>
    <cellStyle name="Lien hypertexte" xfId="26" builtinId="8" hidden="1"/>
    <cellStyle name="Lien hypertexte" xfId="28" builtinId="8" hidden="1"/>
    <cellStyle name="Lien hypertexte" xfId="30" builtinId="8" hidden="1"/>
    <cellStyle name="Lien hypertexte" xfId="32" builtinId="8" hidden="1"/>
    <cellStyle name="Lien hypertexte" xfId="34" builtinId="8" hidden="1"/>
    <cellStyle name="Lien hypertexte" xfId="36" builtinId="8" hidden="1"/>
    <cellStyle name="Lien hypertexte" xfId="38" builtinId="8" hidden="1"/>
    <cellStyle name="Lien hypertexte" xfId="40" builtinId="8" hidden="1"/>
    <cellStyle name="Lien hypertexte" xfId="42" builtinId="8" hidden="1"/>
    <cellStyle name="Lien hypertexte" xfId="44" builtinId="8" hidden="1"/>
    <cellStyle name="Lien hypertexte" xfId="46" builtinId="8" hidden="1"/>
    <cellStyle name="Lien hypertexte" xfId="48" builtinId="8" hidden="1"/>
    <cellStyle name="Lien hypertexte" xfId="50" builtinId="8" hidden="1"/>
    <cellStyle name="Lien hypertexte" xfId="52" builtinId="8" hidden="1"/>
    <cellStyle name="Lien hypertexte" xfId="54" builtinId="8" hidden="1"/>
    <cellStyle name="Lien hypertexte" xfId="56" builtinId="8" hidden="1"/>
    <cellStyle name="Lien hypertexte" xfId="58" builtinId="8" hidden="1"/>
    <cellStyle name="Lien hypertexte" xfId="60" builtinId="8" hidden="1"/>
    <cellStyle name="Lien hypertexte" xfId="62" builtinId="8" hidden="1"/>
    <cellStyle name="Lien hypertexte" xfId="64" builtinId="8" hidden="1"/>
    <cellStyle name="Lien hypertexte" xfId="66" builtinId="8" hidden="1"/>
    <cellStyle name="Lien hypertexte" xfId="68" builtinId="8" hidden="1"/>
    <cellStyle name="Lien hypertexte" xfId="70" builtinId="8" hidden="1"/>
    <cellStyle name="Lien hypertexte" xfId="72" builtinId="8" hidden="1"/>
    <cellStyle name="Lien hypertexte" xfId="74" builtinId="8" hidden="1"/>
    <cellStyle name="Lien hypertexte" xfId="76" builtinId="8" hidden="1"/>
    <cellStyle name="Lien hypertexte" xfId="78" builtinId="8" hidden="1"/>
    <cellStyle name="Lien hypertexte" xfId="80" builtinId="8" hidden="1"/>
    <cellStyle name="Lien hypertexte" xfId="82" builtinId="8" hidden="1"/>
    <cellStyle name="Lien hypertexte" xfId="84" builtinId="8" hidden="1"/>
    <cellStyle name="Lien hypertexte" xfId="86" builtinId="8" hidden="1"/>
    <cellStyle name="Lien hypertexte" xfId="88" builtinId="8" hidden="1"/>
    <cellStyle name="Lien hypertexte" xfId="90" builtinId="8" hidden="1"/>
    <cellStyle name="Lien hypertexte" xfId="92" builtinId="8" hidden="1"/>
    <cellStyle name="Lien hypertexte" xfId="94" builtinId="8" hidden="1"/>
    <cellStyle name="Lien hypertexte" xfId="96" builtinId="8" hidden="1"/>
    <cellStyle name="Lien hypertexte" xfId="98" builtinId="8" hidden="1"/>
    <cellStyle name="Lien hypertexte" xfId="100" builtinId="8" hidden="1"/>
    <cellStyle name="Lien hypertexte" xfId="102" builtinId="8" hidden="1"/>
    <cellStyle name="Lien hypertexte" xfId="104" builtinId="8" hidden="1"/>
    <cellStyle name="Lien hypertexte" xfId="106" builtinId="8" hidden="1"/>
    <cellStyle name="Lien hypertexte" xfId="108" builtinId="8" hidden="1"/>
    <cellStyle name="Lien hypertexte" xfId="111" builtinId="8" hidden="1"/>
    <cellStyle name="Lien hypertexte" xfId="113" builtinId="8" hidden="1"/>
    <cellStyle name="Lien hypertexte" xfId="115" builtinId="8" hidden="1"/>
    <cellStyle name="Lien hypertexte" xfId="117" builtinId="8" hidden="1"/>
    <cellStyle name="Lien hypertexte" xfId="119" builtinId="8" hidden="1"/>
    <cellStyle name="Lien hypertexte" xfId="121" builtinId="8" hidden="1"/>
    <cellStyle name="Lien hypertexte" xfId="123" builtinId="8" hidden="1"/>
    <cellStyle name="Lien hypertexte" xfId="125" builtinId="8" hidden="1"/>
    <cellStyle name="Lien hypertexte" xfId="127" builtinId="8" hidden="1"/>
    <cellStyle name="Lien hypertexte" xfId="129" builtinId="8" hidden="1"/>
    <cellStyle name="Lien hypertexte" xfId="131" builtinId="8" hidden="1"/>
    <cellStyle name="Lien hypertexte" xfId="133" builtinId="8" hidden="1"/>
    <cellStyle name="Lien hypertexte" xfId="135" builtinId="8" hidden="1"/>
    <cellStyle name="Lien hypertexte" xfId="137" builtinId="8" hidden="1"/>
    <cellStyle name="Lien hypertexte" xfId="139" builtinId="8" hidden="1"/>
    <cellStyle name="Lien hypertexte" xfId="141" builtinId="8" hidden="1"/>
    <cellStyle name="Lien hypertexte" xfId="143" builtinId="8" hidden="1"/>
    <cellStyle name="Lien hypertexte" xfId="145" builtinId="8" hidden="1"/>
    <cellStyle name="Lien hypertexte" xfId="147" builtinId="8" hidden="1"/>
    <cellStyle name="Lien hypertexte" xfId="149" builtinId="8" hidden="1"/>
    <cellStyle name="Lien hypertexte" xfId="151" builtinId="8" hidden="1"/>
    <cellStyle name="Lien hypertexte" xfId="153" builtinId="8" hidden="1"/>
    <cellStyle name="Lien hypertexte" xfId="155" builtinId="8" hidden="1"/>
    <cellStyle name="Lien hypertexte" xfId="157" builtinId="8" hidden="1"/>
    <cellStyle name="Lien hypertexte" xfId="159" builtinId="8" hidden="1"/>
    <cellStyle name="Lien hypertexte" xfId="161" builtinId="8" hidden="1"/>
    <cellStyle name="Lien hypertexte" xfId="163" builtinId="8" hidden="1"/>
    <cellStyle name="Lien hypertexte" xfId="165" builtinId="8" hidden="1"/>
    <cellStyle name="Lien hypertexte" xfId="167" builtinId="8" hidden="1"/>
    <cellStyle name="Lien hypertexte" xfId="169" builtinId="8" hidden="1"/>
    <cellStyle name="Lien hypertexte" xfId="171" builtinId="8" hidden="1"/>
    <cellStyle name="Lien hypertexte" xfId="173" builtinId="8" hidden="1"/>
    <cellStyle name="Lien hypertexte" xfId="175" builtinId="8" hidden="1"/>
    <cellStyle name="Lien hypertexte" xfId="177" builtinId="8" hidden="1"/>
    <cellStyle name="Lien hypertexte" xfId="179" builtinId="8" hidden="1"/>
    <cellStyle name="Lien hypertexte" xfId="181" builtinId="8" hidden="1"/>
    <cellStyle name="Lien hypertexte" xfId="183" builtinId="8" hidden="1"/>
    <cellStyle name="Lien hypertexte" xfId="185" builtinId="8" hidden="1"/>
    <cellStyle name="Lien hypertexte" xfId="187" builtinId="8" hidden="1"/>
    <cellStyle name="Lien hypertexte" xfId="189" builtinId="8" hidden="1"/>
    <cellStyle name="Lien hypertexte" xfId="191" builtinId="8" hidden="1"/>
    <cellStyle name="Lien hypertexte" xfId="193" builtinId="8" hidden="1"/>
    <cellStyle name="Lien hypertexte" xfId="195" builtinId="8" hidden="1"/>
    <cellStyle name="Lien hypertexte" xfId="197" builtinId="8" hidden="1"/>
    <cellStyle name="Lien hypertexte" xfId="199" builtinId="8" hidden="1"/>
    <cellStyle name="Lien hypertexte visité" xfId="3" builtinId="9" hidden="1"/>
    <cellStyle name="Lien hypertexte visité" xfId="5" builtinId="9" hidden="1"/>
    <cellStyle name="Lien hypertexte visité" xfId="7" builtinId="9" hidden="1"/>
    <cellStyle name="Lien hypertexte visité" xfId="9" builtinId="9" hidden="1"/>
    <cellStyle name="Lien hypertexte visité" xfId="11" builtinId="9" hidden="1"/>
    <cellStyle name="Lien hypertexte visité" xfId="13" builtinId="9" hidden="1"/>
    <cellStyle name="Lien hypertexte visité" xfId="15" builtinId="9" hidden="1"/>
    <cellStyle name="Lien hypertexte visité" xfId="17" builtinId="9" hidden="1"/>
    <cellStyle name="Lien hypertexte visité" xfId="19" builtinId="9" hidden="1"/>
    <cellStyle name="Lien hypertexte visité" xfId="21" builtinId="9" hidden="1"/>
    <cellStyle name="Lien hypertexte visité" xfId="23" builtinId="9" hidden="1"/>
    <cellStyle name="Lien hypertexte visité" xfId="25" builtinId="9" hidden="1"/>
    <cellStyle name="Lien hypertexte visité" xfId="27" builtinId="9" hidden="1"/>
    <cellStyle name="Lien hypertexte visité" xfId="29" builtinId="9" hidden="1"/>
    <cellStyle name="Lien hypertexte visité" xfId="31" builtinId="9" hidden="1"/>
    <cellStyle name="Lien hypertexte visité" xfId="33" builtinId="9" hidden="1"/>
    <cellStyle name="Lien hypertexte visité" xfId="35" builtinId="9" hidden="1"/>
    <cellStyle name="Lien hypertexte visité" xfId="37" builtinId="9" hidden="1"/>
    <cellStyle name="Lien hypertexte visité" xfId="39" builtinId="9" hidden="1"/>
    <cellStyle name="Lien hypertexte visité" xfId="41" builtinId="9" hidden="1"/>
    <cellStyle name="Lien hypertexte visité" xfId="43" builtinId="9" hidden="1"/>
    <cellStyle name="Lien hypertexte visité" xfId="45" builtinId="9" hidden="1"/>
    <cellStyle name="Lien hypertexte visité" xfId="47" builtinId="9" hidden="1"/>
    <cellStyle name="Lien hypertexte visité" xfId="49" builtinId="9" hidden="1"/>
    <cellStyle name="Lien hypertexte visité" xfId="51" builtinId="9" hidden="1"/>
    <cellStyle name="Lien hypertexte visité" xfId="53" builtinId="9" hidden="1"/>
    <cellStyle name="Lien hypertexte visité" xfId="55" builtinId="9" hidden="1"/>
    <cellStyle name="Lien hypertexte visité" xfId="57" builtinId="9" hidden="1"/>
    <cellStyle name="Lien hypertexte visité" xfId="59" builtinId="9" hidden="1"/>
    <cellStyle name="Lien hypertexte visité" xfId="61" builtinId="9" hidden="1"/>
    <cellStyle name="Lien hypertexte visité" xfId="63" builtinId="9" hidden="1"/>
    <cellStyle name="Lien hypertexte visité" xfId="65" builtinId="9" hidden="1"/>
    <cellStyle name="Lien hypertexte visité" xfId="67" builtinId="9" hidden="1"/>
    <cellStyle name="Lien hypertexte visité" xfId="69" builtinId="9" hidden="1"/>
    <cellStyle name="Lien hypertexte visité" xfId="71" builtinId="9" hidden="1"/>
    <cellStyle name="Lien hypertexte visité" xfId="73" builtinId="9" hidden="1"/>
    <cellStyle name="Lien hypertexte visité" xfId="75" builtinId="9" hidden="1"/>
    <cellStyle name="Lien hypertexte visité" xfId="77" builtinId="9" hidden="1"/>
    <cellStyle name="Lien hypertexte visité" xfId="79" builtinId="9" hidden="1"/>
    <cellStyle name="Lien hypertexte visité" xfId="81" builtinId="9" hidden="1"/>
    <cellStyle name="Lien hypertexte visité" xfId="83" builtinId="9" hidden="1"/>
    <cellStyle name="Lien hypertexte visité" xfId="85" builtinId="9" hidden="1"/>
    <cellStyle name="Lien hypertexte visité" xfId="87" builtinId="9" hidden="1"/>
    <cellStyle name="Lien hypertexte visité" xfId="89" builtinId="9" hidden="1"/>
    <cellStyle name="Lien hypertexte visité" xfId="91" builtinId="9" hidden="1"/>
    <cellStyle name="Lien hypertexte visité" xfId="93" builtinId="9" hidden="1"/>
    <cellStyle name="Lien hypertexte visité" xfId="95" builtinId="9" hidden="1"/>
    <cellStyle name="Lien hypertexte visité" xfId="97" builtinId="9" hidden="1"/>
    <cellStyle name="Lien hypertexte visité" xfId="99" builtinId="9" hidden="1"/>
    <cellStyle name="Lien hypertexte visité" xfId="101" builtinId="9" hidden="1"/>
    <cellStyle name="Lien hypertexte visité" xfId="103" builtinId="9" hidden="1"/>
    <cellStyle name="Lien hypertexte visité" xfId="105" builtinId="9" hidden="1"/>
    <cellStyle name="Lien hypertexte visité" xfId="107" builtinId="9" hidden="1"/>
    <cellStyle name="Lien hypertexte visité" xfId="109" builtinId="9" hidden="1"/>
    <cellStyle name="Lien hypertexte visité" xfId="112" builtinId="9" hidden="1"/>
    <cellStyle name="Lien hypertexte visité" xfId="114" builtinId="9" hidden="1"/>
    <cellStyle name="Lien hypertexte visité" xfId="116" builtinId="9" hidden="1"/>
    <cellStyle name="Lien hypertexte visité" xfId="118" builtinId="9" hidden="1"/>
    <cellStyle name="Lien hypertexte visité" xfId="120" builtinId="9" hidden="1"/>
    <cellStyle name="Lien hypertexte visité" xfId="122" builtinId="9" hidden="1"/>
    <cellStyle name="Lien hypertexte visité" xfId="124" builtinId="9" hidden="1"/>
    <cellStyle name="Lien hypertexte visité" xfId="126" builtinId="9" hidden="1"/>
    <cellStyle name="Lien hypertexte visité" xfId="128" builtinId="9" hidden="1"/>
    <cellStyle name="Lien hypertexte visité" xfId="130" builtinId="9" hidden="1"/>
    <cellStyle name="Lien hypertexte visité" xfId="132" builtinId="9" hidden="1"/>
    <cellStyle name="Lien hypertexte visité" xfId="134" builtinId="9" hidden="1"/>
    <cellStyle name="Lien hypertexte visité" xfId="136" builtinId="9" hidden="1"/>
    <cellStyle name="Lien hypertexte visité" xfId="138" builtinId="9" hidden="1"/>
    <cellStyle name="Lien hypertexte visité" xfId="140" builtinId="9" hidden="1"/>
    <cellStyle name="Lien hypertexte visité" xfId="142" builtinId="9" hidden="1"/>
    <cellStyle name="Lien hypertexte visité" xfId="144" builtinId="9" hidden="1"/>
    <cellStyle name="Lien hypertexte visité" xfId="146" builtinId="9" hidden="1"/>
    <cellStyle name="Lien hypertexte visité" xfId="148" builtinId="9" hidden="1"/>
    <cellStyle name="Lien hypertexte visité" xfId="150" builtinId="9" hidden="1"/>
    <cellStyle name="Lien hypertexte visité" xfId="152" builtinId="9" hidden="1"/>
    <cellStyle name="Lien hypertexte visité" xfId="154" builtinId="9" hidden="1"/>
    <cellStyle name="Lien hypertexte visité" xfId="156" builtinId="9" hidden="1"/>
    <cellStyle name="Lien hypertexte visité" xfId="158" builtinId="9" hidden="1"/>
    <cellStyle name="Lien hypertexte visité" xfId="160" builtinId="9" hidden="1"/>
    <cellStyle name="Lien hypertexte visité" xfId="162" builtinId="9" hidden="1"/>
    <cellStyle name="Lien hypertexte visité" xfId="164" builtinId="9" hidden="1"/>
    <cellStyle name="Lien hypertexte visité" xfId="166" builtinId="9" hidden="1"/>
    <cellStyle name="Lien hypertexte visité" xfId="168" builtinId="9" hidden="1"/>
    <cellStyle name="Lien hypertexte visité" xfId="170" builtinId="9" hidden="1"/>
    <cellStyle name="Lien hypertexte visité" xfId="172" builtinId="9" hidden="1"/>
    <cellStyle name="Lien hypertexte visité" xfId="174" builtinId="9" hidden="1"/>
    <cellStyle name="Lien hypertexte visité" xfId="176" builtinId="9" hidden="1"/>
    <cellStyle name="Lien hypertexte visité" xfId="178" builtinId="9" hidden="1"/>
    <cellStyle name="Lien hypertexte visité" xfId="180" builtinId="9" hidden="1"/>
    <cellStyle name="Lien hypertexte visité" xfId="182" builtinId="9" hidden="1"/>
    <cellStyle name="Lien hypertexte visité" xfId="184" builtinId="9" hidden="1"/>
    <cellStyle name="Lien hypertexte visité" xfId="186" builtinId="9" hidden="1"/>
    <cellStyle name="Lien hypertexte visité" xfId="188" builtinId="9" hidden="1"/>
    <cellStyle name="Lien hypertexte visité" xfId="190" builtinId="9" hidden="1"/>
    <cellStyle name="Lien hypertexte visité" xfId="192" builtinId="9" hidden="1"/>
    <cellStyle name="Lien hypertexte visité" xfId="194" builtinId="9" hidden="1"/>
    <cellStyle name="Lien hypertexte visité" xfId="196" builtinId="9" hidden="1"/>
    <cellStyle name="Lien hypertexte visité" xfId="198" builtinId="9" hidden="1"/>
    <cellStyle name="Lien hypertexte visité" xfId="200" builtinId="9" hidden="1"/>
    <cellStyle name="Monétaire" xfId="1" builtinId="4"/>
    <cellStyle name="Normal" xfId="0" builtinId="0"/>
    <cellStyle name="Pourcentage" xfId="110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16"/>
  <sheetViews>
    <sheetView workbookViewId="0">
      <selection activeCell="L17" sqref="L17"/>
    </sheetView>
  </sheetViews>
  <sheetFormatPr baseColWidth="10" defaultRowHeight="16" x14ac:dyDescent="0.2"/>
  <cols>
    <col min="6" max="6" width="14.6640625" bestFit="1" customWidth="1"/>
    <col min="7" max="7" width="12" bestFit="1" customWidth="1"/>
  </cols>
  <sheetData>
    <row r="3" spans="2:7" x14ac:dyDescent="0.2">
      <c r="C3" s="70" t="s">
        <v>64</v>
      </c>
    </row>
    <row r="4" spans="2:7" x14ac:dyDescent="0.2">
      <c r="B4" t="s">
        <v>52</v>
      </c>
      <c r="C4" s="5" t="e">
        <f>#REF!*0</f>
        <v>#REF!</v>
      </c>
      <c r="F4" t="s">
        <v>65</v>
      </c>
      <c r="G4" s="71"/>
    </row>
    <row r="5" spans="2:7" x14ac:dyDescent="0.2">
      <c r="B5" t="s">
        <v>53</v>
      </c>
      <c r="C5" s="5">
        <f>Février!A5*0</f>
        <v>0</v>
      </c>
      <c r="F5" t="s">
        <v>66</v>
      </c>
      <c r="G5" s="71"/>
    </row>
    <row r="6" spans="2:7" x14ac:dyDescent="0.2">
      <c r="B6" t="s">
        <v>54</v>
      </c>
      <c r="C6" s="5"/>
      <c r="F6" t="s">
        <v>67</v>
      </c>
      <c r="G6" s="71"/>
    </row>
    <row r="7" spans="2:7" x14ac:dyDescent="0.2">
      <c r="B7" t="s">
        <v>55</v>
      </c>
      <c r="C7" s="5"/>
    </row>
    <row r="8" spans="2:7" x14ac:dyDescent="0.2">
      <c r="B8" t="s">
        <v>46</v>
      </c>
      <c r="C8" s="5"/>
      <c r="D8" s="5"/>
    </row>
    <row r="9" spans="2:7" x14ac:dyDescent="0.2">
      <c r="B9" t="s">
        <v>56</v>
      </c>
      <c r="C9" s="5"/>
      <c r="D9" s="5"/>
    </row>
    <row r="10" spans="2:7" x14ac:dyDescent="0.2">
      <c r="B10" t="s">
        <v>57</v>
      </c>
      <c r="C10" s="5"/>
      <c r="D10" s="5"/>
    </row>
    <row r="11" spans="2:7" x14ac:dyDescent="0.2">
      <c r="B11" t="s">
        <v>58</v>
      </c>
      <c r="C11" s="5"/>
      <c r="D11" s="5"/>
    </row>
    <row r="12" spans="2:7" x14ac:dyDescent="0.2">
      <c r="B12" t="s">
        <v>59</v>
      </c>
      <c r="C12" s="5"/>
      <c r="D12" s="5"/>
    </row>
    <row r="13" spans="2:7" x14ac:dyDescent="0.2">
      <c r="B13" t="s">
        <v>60</v>
      </c>
      <c r="C13" s="5"/>
      <c r="D13" s="5"/>
    </row>
    <row r="14" spans="2:7" x14ac:dyDescent="0.2">
      <c r="B14" t="s">
        <v>61</v>
      </c>
      <c r="C14" s="5"/>
      <c r="D14" s="5"/>
    </row>
    <row r="15" spans="2:7" x14ac:dyDescent="0.2">
      <c r="B15" t="s">
        <v>62</v>
      </c>
      <c r="C15" s="5"/>
      <c r="D15" s="5"/>
    </row>
    <row r="16" spans="2:7" x14ac:dyDescent="0.2">
      <c r="B16" s="68" t="s">
        <v>63</v>
      </c>
      <c r="C16" s="69"/>
      <c r="D16" s="5"/>
      <c r="E16" s="5"/>
    </row>
  </sheetData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2"/>
  <sheetViews>
    <sheetView workbookViewId="0">
      <selection activeCell="M20" sqref="M20"/>
    </sheetView>
  </sheetViews>
  <sheetFormatPr baseColWidth="10" defaultRowHeight="16" x14ac:dyDescent="0.2"/>
  <cols>
    <col min="1" max="1" width="2" customWidth="1"/>
    <col min="2" max="3" width="14.6640625" customWidth="1"/>
    <col min="4" max="4" width="1.83203125" customWidth="1"/>
    <col min="5" max="5" width="14.6640625" customWidth="1"/>
    <col min="6" max="7" width="11.83203125" customWidth="1"/>
    <col min="8" max="8" width="1.83203125" customWidth="1"/>
    <col min="9" max="9" width="16.1640625" customWidth="1"/>
    <col min="10" max="10" width="11.6640625" customWidth="1"/>
    <col min="16" max="16" width="11.1640625" bestFit="1" customWidth="1"/>
  </cols>
  <sheetData>
    <row r="1" spans="2:17" s="2" customFormat="1" ht="20" x14ac:dyDescent="0.25">
      <c r="B1" s="93"/>
      <c r="C1" s="112" t="s">
        <v>85</v>
      </c>
      <c r="D1" s="112"/>
      <c r="E1" s="112"/>
      <c r="F1" s="112"/>
      <c r="G1" s="112"/>
      <c r="H1" s="112"/>
      <c r="I1" s="112"/>
    </row>
    <row r="2" spans="2:17" ht="36" customHeight="1" x14ac:dyDescent="0.2">
      <c r="B2" s="113" t="s">
        <v>73</v>
      </c>
      <c r="C2" s="113"/>
      <c r="E2" s="114" t="s">
        <v>76</v>
      </c>
      <c r="F2" s="115"/>
      <c r="G2" s="116"/>
      <c r="H2" s="84"/>
      <c r="I2" s="114" t="s">
        <v>3</v>
      </c>
      <c r="J2" s="115"/>
      <c r="K2" s="116"/>
      <c r="L2" s="113" t="s">
        <v>92</v>
      </c>
      <c r="M2" s="113"/>
    </row>
    <row r="3" spans="2:17" x14ac:dyDescent="0.2">
      <c r="B3" s="9" t="s">
        <v>4</v>
      </c>
      <c r="C3" s="9" t="s">
        <v>5</v>
      </c>
      <c r="E3" s="72" t="s">
        <v>6</v>
      </c>
      <c r="F3" s="9" t="s">
        <v>72</v>
      </c>
      <c r="G3" s="9" t="s">
        <v>5</v>
      </c>
      <c r="I3" s="72" t="s">
        <v>6</v>
      </c>
      <c r="J3" s="9" t="s">
        <v>72</v>
      </c>
      <c r="K3" s="9" t="s">
        <v>5</v>
      </c>
      <c r="L3" s="104" t="s">
        <v>90</v>
      </c>
      <c r="M3" s="104" t="s">
        <v>91</v>
      </c>
      <c r="N3" s="100"/>
    </row>
    <row r="4" spans="2:17" ht="19" x14ac:dyDescent="0.25">
      <c r="B4" s="83">
        <f>F12-J30</f>
        <v>430.31666666666661</v>
      </c>
      <c r="C4" s="83"/>
      <c r="E4" s="79" t="s">
        <v>93</v>
      </c>
      <c r="F4" s="47"/>
      <c r="G4" s="15"/>
      <c r="I4" s="72" t="s">
        <v>17</v>
      </c>
      <c r="J4" s="17">
        <v>500</v>
      </c>
      <c r="K4" s="17"/>
      <c r="L4" s="85">
        <f>J4</f>
        <v>500</v>
      </c>
      <c r="M4" s="94"/>
      <c r="N4" s="2"/>
    </row>
    <row r="5" spans="2:17" x14ac:dyDescent="0.2">
      <c r="B5" s="20"/>
      <c r="C5" s="20"/>
      <c r="E5" s="74" t="s">
        <v>15</v>
      </c>
      <c r="F5" s="23">
        <v>2500</v>
      </c>
      <c r="G5" s="23"/>
      <c r="I5" s="79" t="s">
        <v>19</v>
      </c>
      <c r="J5" s="31"/>
      <c r="K5" s="31"/>
      <c r="L5" s="94"/>
      <c r="M5" s="94"/>
      <c r="N5" s="2"/>
    </row>
    <row r="6" spans="2:17" x14ac:dyDescent="0.2">
      <c r="E6" s="75" t="s">
        <v>88</v>
      </c>
      <c r="F6" s="27">
        <v>1356</v>
      </c>
      <c r="G6" s="27"/>
      <c r="I6" s="74" t="s">
        <v>21</v>
      </c>
      <c r="J6" s="88">
        <v>1350</v>
      </c>
      <c r="K6" s="34"/>
      <c r="L6" s="85">
        <f>J6</f>
        <v>1350</v>
      </c>
      <c r="M6" s="94"/>
      <c r="N6" s="106"/>
      <c r="O6" s="102" t="s">
        <v>74</v>
      </c>
      <c r="P6" s="86" t="s">
        <v>72</v>
      </c>
      <c r="Q6" s="86" t="s">
        <v>75</v>
      </c>
    </row>
    <row r="7" spans="2:17" x14ac:dyDescent="0.2">
      <c r="E7" s="96" t="s">
        <v>86</v>
      </c>
      <c r="F7" s="95">
        <f>F5+F6</f>
        <v>3856</v>
      </c>
      <c r="G7" s="94"/>
      <c r="I7" s="75" t="s">
        <v>23</v>
      </c>
      <c r="J7" s="89">
        <v>15</v>
      </c>
      <c r="K7" s="35"/>
      <c r="L7" s="85">
        <f>J7</f>
        <v>15</v>
      </c>
      <c r="M7" s="94"/>
      <c r="N7" s="106"/>
      <c r="O7" s="103">
        <f>F5/F7</f>
        <v>0.64834024896265563</v>
      </c>
      <c r="P7" s="85">
        <f>O7*L30</f>
        <v>1940.6390473720608</v>
      </c>
      <c r="Q7" s="85">
        <f>F5-P7</f>
        <v>559.36095262793924</v>
      </c>
    </row>
    <row r="8" spans="2:17" x14ac:dyDescent="0.2">
      <c r="E8" s="73" t="s">
        <v>18</v>
      </c>
      <c r="F8" s="28"/>
      <c r="G8" s="28"/>
      <c r="I8" s="80" t="s">
        <v>25</v>
      </c>
      <c r="J8" s="90"/>
      <c r="K8" s="28"/>
      <c r="L8" s="94"/>
      <c r="M8" s="94"/>
      <c r="N8" s="106"/>
      <c r="O8" s="103">
        <f>F6/F7</f>
        <v>0.35165975103734443</v>
      </c>
      <c r="P8" s="85">
        <f>O8*L30</f>
        <v>1052.6026192946058</v>
      </c>
      <c r="Q8" s="85">
        <f>F6-P8</f>
        <v>303.3973807053942</v>
      </c>
    </row>
    <row r="9" spans="2:17" x14ac:dyDescent="0.2">
      <c r="E9" s="76" t="s">
        <v>24</v>
      </c>
      <c r="F9" s="31">
        <v>129.35</v>
      </c>
      <c r="G9" s="31"/>
      <c r="I9" s="74" t="s">
        <v>27</v>
      </c>
      <c r="J9" s="88">
        <v>160</v>
      </c>
      <c r="K9" s="34"/>
      <c r="L9" s="85">
        <f>J9</f>
        <v>160</v>
      </c>
      <c r="M9" s="94"/>
      <c r="N9" s="2"/>
      <c r="O9" t="s">
        <v>32</v>
      </c>
      <c r="P9" s="101">
        <f>P7+P8</f>
        <v>2993.2416666666668</v>
      </c>
    </row>
    <row r="10" spans="2:17" x14ac:dyDescent="0.2">
      <c r="E10" s="74"/>
      <c r="F10" s="31">
        <v>0</v>
      </c>
      <c r="G10" s="31"/>
      <c r="I10" s="75" t="s">
        <v>29</v>
      </c>
      <c r="J10" s="89">
        <v>65</v>
      </c>
      <c r="K10" s="35"/>
      <c r="L10" s="85">
        <f>J10</f>
        <v>65</v>
      </c>
      <c r="M10" s="94"/>
      <c r="N10" s="2"/>
    </row>
    <row r="11" spans="2:17" x14ac:dyDescent="0.2">
      <c r="E11" s="76" t="s">
        <v>86</v>
      </c>
      <c r="F11" s="37">
        <f>SUM(F9:F10)</f>
        <v>129.35</v>
      </c>
      <c r="G11" s="37"/>
      <c r="I11" s="73" t="s">
        <v>30</v>
      </c>
      <c r="J11" s="90"/>
      <c r="K11" s="28"/>
      <c r="L11" s="94"/>
      <c r="M11" s="94"/>
      <c r="N11" s="2"/>
    </row>
    <row r="12" spans="2:17" x14ac:dyDescent="0.2">
      <c r="E12" s="87" t="s">
        <v>32</v>
      </c>
      <c r="F12" s="62">
        <f>F7+F11</f>
        <v>3985.35</v>
      </c>
      <c r="G12" s="62">
        <f>SUM(G5:G11)</f>
        <v>0</v>
      </c>
      <c r="I12" s="74" t="s">
        <v>71</v>
      </c>
      <c r="J12" s="91">
        <f>25*2</f>
        <v>50</v>
      </c>
      <c r="K12" s="31"/>
      <c r="L12" s="85">
        <f>J12</f>
        <v>50</v>
      </c>
      <c r="M12" s="94"/>
      <c r="N12" s="2"/>
    </row>
    <row r="13" spans="2:17" x14ac:dyDescent="0.2">
      <c r="I13" s="74" t="s">
        <v>68</v>
      </c>
      <c r="J13" s="88">
        <f>100*2</f>
        <v>200</v>
      </c>
      <c r="K13" s="34"/>
      <c r="L13" s="94">
        <v>100</v>
      </c>
      <c r="M13" s="94">
        <v>100</v>
      </c>
      <c r="N13" s="2"/>
    </row>
    <row r="14" spans="2:17" x14ac:dyDescent="0.2">
      <c r="I14" s="75" t="s">
        <v>84</v>
      </c>
      <c r="J14" s="92">
        <f>175/12</f>
        <v>14.583333333333334</v>
      </c>
      <c r="K14" s="37">
        <f>(94+45)/12</f>
        <v>11.583333333333334</v>
      </c>
      <c r="L14" s="85">
        <f>J14</f>
        <v>14.583333333333334</v>
      </c>
      <c r="M14" s="94"/>
      <c r="N14" s="2"/>
    </row>
    <row r="15" spans="2:17" x14ac:dyDescent="0.2">
      <c r="I15" s="73" t="s">
        <v>33</v>
      </c>
      <c r="J15" s="28"/>
      <c r="K15" s="28"/>
      <c r="L15" s="94"/>
      <c r="M15" s="94"/>
      <c r="N15" s="2"/>
    </row>
    <row r="16" spans="2:17" x14ac:dyDescent="0.2">
      <c r="I16" s="74" t="s">
        <v>87</v>
      </c>
      <c r="J16" s="31">
        <v>10</v>
      </c>
      <c r="K16" s="31"/>
      <c r="L16" s="94"/>
      <c r="M16" s="85">
        <f>J16</f>
        <v>10</v>
      </c>
      <c r="N16" s="107"/>
    </row>
    <row r="17" spans="2:14" x14ac:dyDescent="0.2">
      <c r="I17" s="74" t="s">
        <v>34</v>
      </c>
      <c r="J17" s="31">
        <v>90</v>
      </c>
      <c r="K17" s="31"/>
      <c r="L17" s="94"/>
      <c r="M17" s="85">
        <f>J17</f>
        <v>90</v>
      </c>
      <c r="N17" s="107"/>
    </row>
    <row r="18" spans="2:14" x14ac:dyDescent="0.2">
      <c r="I18" s="72" t="s">
        <v>70</v>
      </c>
      <c r="J18" s="17">
        <f>4.85*16*2</f>
        <v>155.19999999999999</v>
      </c>
      <c r="K18" s="28"/>
      <c r="L18" s="85">
        <f>J18</f>
        <v>155.19999999999999</v>
      </c>
      <c r="M18" s="94"/>
      <c r="N18" s="2"/>
    </row>
    <row r="19" spans="2:14" x14ac:dyDescent="0.2">
      <c r="E19" s="54"/>
      <c r="I19" s="80" t="s">
        <v>37</v>
      </c>
      <c r="J19" s="17"/>
      <c r="K19" s="17"/>
      <c r="L19" s="94"/>
      <c r="M19" s="94"/>
      <c r="N19" s="2"/>
    </row>
    <row r="20" spans="2:14" x14ac:dyDescent="0.2">
      <c r="E20" s="54"/>
      <c r="I20" s="80" t="s">
        <v>80</v>
      </c>
      <c r="J20" s="28"/>
      <c r="K20" s="28"/>
      <c r="L20" s="94"/>
      <c r="M20" s="94"/>
      <c r="N20" s="2"/>
    </row>
    <row r="21" spans="2:14" x14ac:dyDescent="0.2">
      <c r="E21" s="54"/>
      <c r="I21" s="74" t="s">
        <v>83</v>
      </c>
      <c r="J21" s="31">
        <f>2803/12</f>
        <v>233.58333333333334</v>
      </c>
      <c r="K21" s="28"/>
      <c r="L21" s="95">
        <f>J21/2</f>
        <v>116.79166666666667</v>
      </c>
      <c r="M21" s="95">
        <f>J21/2</f>
        <v>116.79166666666667</v>
      </c>
      <c r="N21" s="108"/>
    </row>
    <row r="22" spans="2:14" x14ac:dyDescent="0.2">
      <c r="E22" s="54"/>
      <c r="I22" s="74" t="s">
        <v>82</v>
      </c>
      <c r="J22" s="31">
        <f>284/12</f>
        <v>23.666666666666668</v>
      </c>
      <c r="K22" s="28"/>
      <c r="L22" s="85">
        <f>J22</f>
        <v>23.666666666666668</v>
      </c>
      <c r="M22" s="94"/>
      <c r="N22" s="2"/>
    </row>
    <row r="23" spans="2:14" x14ac:dyDescent="0.2">
      <c r="E23" s="54"/>
      <c r="I23" s="74" t="s">
        <v>81</v>
      </c>
      <c r="J23" s="37">
        <f>600/12</f>
        <v>50</v>
      </c>
      <c r="K23" s="28"/>
      <c r="L23" s="85">
        <f>J23</f>
        <v>50</v>
      </c>
      <c r="M23" s="94"/>
      <c r="N23" s="2"/>
    </row>
    <row r="24" spans="2:14" x14ac:dyDescent="0.2">
      <c r="D24" s="56"/>
      <c r="I24" s="80" t="s">
        <v>42</v>
      </c>
      <c r="J24" s="28"/>
      <c r="K24" s="28"/>
      <c r="L24" s="105"/>
      <c r="M24" s="94"/>
      <c r="N24" s="2"/>
    </row>
    <row r="25" spans="2:14" x14ac:dyDescent="0.2">
      <c r="D25" s="56"/>
      <c r="I25" s="81" t="s">
        <v>89</v>
      </c>
      <c r="J25" s="31">
        <v>245</v>
      </c>
      <c r="K25" s="31"/>
      <c r="L25" s="105"/>
      <c r="M25" s="94">
        <v>245</v>
      </c>
      <c r="N25" s="2"/>
    </row>
    <row r="26" spans="2:14" x14ac:dyDescent="0.2">
      <c r="B26" s="57"/>
      <c r="C26" s="57"/>
      <c r="D26" s="56"/>
      <c r="I26" s="81" t="s">
        <v>78</v>
      </c>
      <c r="J26" s="97">
        <v>0</v>
      </c>
      <c r="K26" s="31"/>
      <c r="L26" s="94"/>
      <c r="M26" s="94"/>
      <c r="N26" s="2"/>
    </row>
    <row r="27" spans="2:14" x14ac:dyDescent="0.2">
      <c r="B27" s="57"/>
      <c r="C27" s="57"/>
      <c r="D27" s="56"/>
      <c r="I27" s="82" t="s">
        <v>79</v>
      </c>
      <c r="J27" s="28"/>
      <c r="K27" s="28"/>
      <c r="L27" s="94"/>
      <c r="M27" s="94"/>
      <c r="N27" s="2"/>
    </row>
    <row r="28" spans="2:14" x14ac:dyDescent="0.2">
      <c r="D28" s="56"/>
      <c r="I28" s="77" t="s">
        <v>77</v>
      </c>
      <c r="J28" s="31">
        <f>176+17</f>
        <v>193</v>
      </c>
      <c r="K28" s="31"/>
      <c r="L28" s="85">
        <f>J28</f>
        <v>193</v>
      </c>
      <c r="M28" s="94"/>
      <c r="N28" s="2"/>
    </row>
    <row r="29" spans="2:14" x14ac:dyDescent="0.2">
      <c r="D29" s="56"/>
      <c r="I29" s="77" t="s">
        <v>69</v>
      </c>
      <c r="J29" s="37">
        <v>200</v>
      </c>
      <c r="K29" s="37"/>
      <c r="L29" s="95">
        <v>200</v>
      </c>
      <c r="M29" s="94"/>
      <c r="N29" s="2"/>
    </row>
    <row r="30" spans="2:14" ht="17" thickBot="1" x14ac:dyDescent="0.25">
      <c r="D30" s="56"/>
      <c r="I30" s="78" t="s">
        <v>32</v>
      </c>
      <c r="J30" s="109">
        <f>SUM(J4:J29)</f>
        <v>3555.0333333333333</v>
      </c>
      <c r="K30" s="109">
        <f>SUM(K4:K29)</f>
        <v>11.583333333333334</v>
      </c>
      <c r="L30" s="110">
        <f>SUM(L4:L29)</f>
        <v>2993.2416666666663</v>
      </c>
      <c r="M30" s="110">
        <f>SUM(M4:M29)</f>
        <v>561.79166666666674</v>
      </c>
      <c r="N30" s="107"/>
    </row>
    <row r="31" spans="2:14" ht="17" thickTop="1" x14ac:dyDescent="0.2">
      <c r="D31" s="56"/>
    </row>
    <row r="32" spans="2:14" x14ac:dyDescent="0.2">
      <c r="D32" s="56"/>
    </row>
  </sheetData>
  <mergeCells count="5">
    <mergeCell ref="C1:I1"/>
    <mergeCell ref="B2:C2"/>
    <mergeCell ref="E2:G2"/>
    <mergeCell ref="I2:K2"/>
    <mergeCell ref="L2:M2"/>
  </mergeCells>
  <pageMargins left="0.75" right="0.75" top="1" bottom="1" header="0.5" footer="0.5"/>
  <pageSetup paperSize="9" orientation="landscape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3"/>
  <sheetViews>
    <sheetView topLeftCell="A4" workbookViewId="0">
      <selection activeCell="E8" sqref="E8"/>
    </sheetView>
  </sheetViews>
  <sheetFormatPr baseColWidth="10" defaultRowHeight="16" x14ac:dyDescent="0.2"/>
  <cols>
    <col min="1" max="1" width="7.1640625" customWidth="1"/>
    <col min="2" max="2" width="18.6640625" customWidth="1"/>
    <col min="3" max="3" width="7.1640625" customWidth="1"/>
    <col min="4" max="4" width="14.6640625" customWidth="1"/>
    <col min="5" max="5" width="11.83203125" customWidth="1"/>
    <col min="6" max="6" width="7" customWidth="1"/>
    <col min="7" max="7" width="16.1640625" customWidth="1"/>
    <col min="8" max="8" width="11.6640625" customWidth="1"/>
  </cols>
  <sheetData>
    <row r="1" spans="2:8" ht="21" x14ac:dyDescent="0.25">
      <c r="B1" s="117" t="s">
        <v>85</v>
      </c>
      <c r="C1" s="117"/>
      <c r="D1" s="117"/>
      <c r="E1" s="117"/>
      <c r="F1" s="117"/>
      <c r="G1" s="117"/>
      <c r="H1" s="117"/>
    </row>
    <row r="2" spans="2:8" s="2" customFormat="1" ht="20" x14ac:dyDescent="0.25">
      <c r="B2" s="99"/>
      <c r="C2" s="112"/>
      <c r="D2" s="112"/>
      <c r="E2" s="112"/>
      <c r="F2" s="112"/>
      <c r="G2" s="112"/>
    </row>
    <row r="3" spans="2:8" ht="36" customHeight="1" x14ac:dyDescent="0.2">
      <c r="B3" s="98" t="s">
        <v>97</v>
      </c>
      <c r="D3" s="114" t="s">
        <v>76</v>
      </c>
      <c r="E3" s="116"/>
      <c r="F3" s="84"/>
      <c r="G3" s="114" t="s">
        <v>3</v>
      </c>
      <c r="H3" s="116"/>
    </row>
    <row r="4" spans="2:8" ht="19" x14ac:dyDescent="0.25">
      <c r="B4" s="83">
        <f>E11-H31</f>
        <v>3199.88</v>
      </c>
      <c r="D4" s="72" t="s">
        <v>6</v>
      </c>
      <c r="E4" s="9" t="s">
        <v>72</v>
      </c>
      <c r="G4" s="72" t="s">
        <v>6</v>
      </c>
      <c r="H4" s="9" t="s">
        <v>72</v>
      </c>
    </row>
    <row r="5" spans="2:8" x14ac:dyDescent="0.2">
      <c r="B5" s="20"/>
      <c r="D5" s="79" t="s">
        <v>93</v>
      </c>
      <c r="E5" s="47"/>
      <c r="G5" s="72" t="s">
        <v>17</v>
      </c>
      <c r="H5" s="17">
        <v>650</v>
      </c>
    </row>
    <row r="6" spans="2:8" x14ac:dyDescent="0.2">
      <c r="D6" s="74" t="s">
        <v>15</v>
      </c>
      <c r="E6" s="23">
        <v>2700</v>
      </c>
      <c r="G6" s="79" t="s">
        <v>19</v>
      </c>
      <c r="H6" s="28"/>
    </row>
    <row r="7" spans="2:8" x14ac:dyDescent="0.2">
      <c r="D7" s="75" t="s">
        <v>88</v>
      </c>
      <c r="E7" s="27">
        <v>4300</v>
      </c>
      <c r="G7" s="74" t="s">
        <v>21</v>
      </c>
      <c r="H7" s="37">
        <v>1440</v>
      </c>
    </row>
    <row r="8" spans="2:8" x14ac:dyDescent="0.2">
      <c r="D8" s="96" t="s">
        <v>86</v>
      </c>
      <c r="E8" s="95">
        <f>E6+E7</f>
        <v>7000</v>
      </c>
      <c r="G8" s="75" t="s">
        <v>23</v>
      </c>
      <c r="H8" s="17">
        <v>15</v>
      </c>
    </row>
    <row r="9" spans="2:8" x14ac:dyDescent="0.2">
      <c r="D9" s="73" t="s">
        <v>18</v>
      </c>
      <c r="E9" s="28"/>
      <c r="G9" s="80" t="s">
        <v>25</v>
      </c>
      <c r="H9" s="28"/>
    </row>
    <row r="10" spans="2:8" x14ac:dyDescent="0.2">
      <c r="D10" s="76" t="s">
        <v>24</v>
      </c>
      <c r="E10" s="31">
        <v>129.47</v>
      </c>
      <c r="G10" s="74" t="s">
        <v>27</v>
      </c>
      <c r="H10" s="37">
        <v>160</v>
      </c>
    </row>
    <row r="11" spans="2:8" x14ac:dyDescent="0.2">
      <c r="D11" s="87" t="s">
        <v>32</v>
      </c>
      <c r="E11" s="62">
        <f>E8+E10</f>
        <v>7129.47</v>
      </c>
      <c r="G11" s="75" t="s">
        <v>29</v>
      </c>
      <c r="H11" s="17">
        <v>16</v>
      </c>
    </row>
    <row r="12" spans="2:8" x14ac:dyDescent="0.2">
      <c r="G12" s="73" t="s">
        <v>30</v>
      </c>
      <c r="H12" s="28"/>
    </row>
    <row r="13" spans="2:8" x14ac:dyDescent="0.2">
      <c r="G13" s="74" t="s">
        <v>98</v>
      </c>
      <c r="H13" s="37">
        <f>25*2</f>
        <v>50</v>
      </c>
    </row>
    <row r="14" spans="2:8" x14ac:dyDescent="0.2">
      <c r="G14" s="74" t="s">
        <v>99</v>
      </c>
      <c r="H14" s="37">
        <v>50</v>
      </c>
    </row>
    <row r="15" spans="2:8" x14ac:dyDescent="0.2">
      <c r="G15" s="74" t="s">
        <v>68</v>
      </c>
      <c r="H15" s="17">
        <f>100*2</f>
        <v>200</v>
      </c>
    </row>
    <row r="16" spans="2:8" x14ac:dyDescent="0.2">
      <c r="G16" s="75" t="s">
        <v>84</v>
      </c>
      <c r="H16" s="17">
        <f>175/12</f>
        <v>14.583333333333334</v>
      </c>
    </row>
    <row r="17" spans="2:8" x14ac:dyDescent="0.2">
      <c r="G17" s="73" t="s">
        <v>33</v>
      </c>
      <c r="H17" s="28"/>
    </row>
    <row r="18" spans="2:8" x14ac:dyDescent="0.2">
      <c r="D18" s="54"/>
      <c r="G18" s="74" t="s">
        <v>94</v>
      </c>
      <c r="H18" s="37">
        <v>90</v>
      </c>
    </row>
    <row r="19" spans="2:8" x14ac:dyDescent="0.2">
      <c r="D19" s="54"/>
      <c r="G19" s="72" t="s">
        <v>70</v>
      </c>
      <c r="H19" s="17">
        <f>102.3+35.58</f>
        <v>137.88</v>
      </c>
    </row>
    <row r="20" spans="2:8" x14ac:dyDescent="0.2">
      <c r="D20" s="54"/>
      <c r="G20" s="80" t="s">
        <v>37</v>
      </c>
      <c r="H20" s="17">
        <v>100</v>
      </c>
    </row>
    <row r="21" spans="2:8" x14ac:dyDescent="0.2">
      <c r="D21" s="54"/>
      <c r="G21" s="80" t="s">
        <v>80</v>
      </c>
      <c r="H21" s="28"/>
    </row>
    <row r="22" spans="2:8" x14ac:dyDescent="0.2">
      <c r="D22" s="54"/>
      <c r="G22" s="74" t="s">
        <v>83</v>
      </c>
      <c r="H22" s="37">
        <v>282.66000000000003</v>
      </c>
    </row>
    <row r="23" spans="2:8" x14ac:dyDescent="0.2">
      <c r="G23" s="74" t="s">
        <v>82</v>
      </c>
      <c r="H23" s="17">
        <f>281.6/12</f>
        <v>23.466666666666669</v>
      </c>
    </row>
    <row r="24" spans="2:8" x14ac:dyDescent="0.2">
      <c r="G24" s="74" t="s">
        <v>81</v>
      </c>
      <c r="H24" s="17">
        <v>0</v>
      </c>
    </row>
    <row r="25" spans="2:8" x14ac:dyDescent="0.2">
      <c r="B25" s="57"/>
      <c r="C25" s="56"/>
      <c r="G25" s="80" t="s">
        <v>42</v>
      </c>
      <c r="H25" s="28"/>
    </row>
    <row r="26" spans="2:8" x14ac:dyDescent="0.2">
      <c r="B26" s="57"/>
      <c r="C26" s="56"/>
      <c r="G26" s="81" t="s">
        <v>78</v>
      </c>
      <c r="H26" s="97"/>
    </row>
    <row r="27" spans="2:8" x14ac:dyDescent="0.2">
      <c r="B27" s="57"/>
      <c r="C27" s="56"/>
      <c r="G27" s="82" t="s">
        <v>79</v>
      </c>
      <c r="H27" s="28"/>
    </row>
    <row r="28" spans="2:8" x14ac:dyDescent="0.2">
      <c r="C28" s="56"/>
      <c r="G28" s="111" t="s">
        <v>95</v>
      </c>
      <c r="H28" s="31">
        <v>245</v>
      </c>
    </row>
    <row r="29" spans="2:8" x14ac:dyDescent="0.2">
      <c r="C29" s="56"/>
      <c r="G29" s="77" t="s">
        <v>96</v>
      </c>
      <c r="H29" s="17">
        <f>176+17+42</f>
        <v>235</v>
      </c>
    </row>
    <row r="30" spans="2:8" x14ac:dyDescent="0.2">
      <c r="C30" s="56"/>
      <c r="G30" s="77" t="s">
        <v>69</v>
      </c>
      <c r="H30" s="17">
        <f>55*4</f>
        <v>220</v>
      </c>
    </row>
    <row r="31" spans="2:8" ht="17" thickBot="1" x14ac:dyDescent="0.25">
      <c r="C31" s="56"/>
      <c r="G31" s="78" t="s">
        <v>32</v>
      </c>
      <c r="H31" s="109">
        <f>SUM(H5:H30)</f>
        <v>3929.59</v>
      </c>
    </row>
    <row r="32" spans="2:8" ht="17" thickTop="1" x14ac:dyDescent="0.2">
      <c r="C32" s="56"/>
    </row>
    <row r="33" spans="3:3" x14ac:dyDescent="0.2">
      <c r="C33" s="56"/>
    </row>
  </sheetData>
  <mergeCells count="4">
    <mergeCell ref="B1:H1"/>
    <mergeCell ref="C2:G2"/>
    <mergeCell ref="G3:H3"/>
    <mergeCell ref="D3:E3"/>
  </mergeCells>
  <phoneticPr fontId="18" type="noConversion"/>
  <pageMargins left="0.75" right="0.75" top="1" bottom="1" header="0.5" footer="0.5"/>
  <pageSetup paperSize="9" scale="84" orientation="landscape" horizontalDpi="4294967292" verticalDpi="4294967292"/>
  <rowBreaks count="2" manualBreakCount="2">
    <brk id="31" max="16383" man="1"/>
    <brk id="32" max="16383" man="1"/>
  </rowBreaks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Q32"/>
  <sheetViews>
    <sheetView tabSelected="1" topLeftCell="B1" workbookViewId="0">
      <selection activeCell="O14" sqref="O14"/>
    </sheetView>
  </sheetViews>
  <sheetFormatPr baseColWidth="10" defaultRowHeight="16" x14ac:dyDescent="0.2"/>
  <cols>
    <col min="1" max="1" width="2" customWidth="1"/>
    <col min="2" max="3" width="14.6640625" customWidth="1"/>
    <col min="4" max="4" width="1.83203125" customWidth="1"/>
    <col min="5" max="5" width="14.6640625" customWidth="1"/>
    <col min="6" max="7" width="11.83203125" customWidth="1"/>
    <col min="8" max="8" width="1.83203125" customWidth="1"/>
    <col min="9" max="9" width="16.1640625" customWidth="1"/>
    <col min="10" max="10" width="11.6640625" customWidth="1"/>
    <col min="15" max="15" width="12.1640625" customWidth="1"/>
    <col min="16" max="16" width="11.1640625" bestFit="1" customWidth="1"/>
  </cols>
  <sheetData>
    <row r="1" spans="2:17" s="2" customFormat="1" ht="20" x14ac:dyDescent="0.25">
      <c r="B1" s="99"/>
      <c r="C1" s="112" t="s">
        <v>85</v>
      </c>
      <c r="D1" s="112"/>
      <c r="E1" s="112"/>
      <c r="F1" s="112"/>
      <c r="G1" s="112"/>
      <c r="H1" s="112"/>
      <c r="I1" s="112"/>
    </row>
    <row r="2" spans="2:17" ht="36" customHeight="1" x14ac:dyDescent="0.2">
      <c r="B2" s="113" t="s">
        <v>73</v>
      </c>
      <c r="C2" s="113"/>
      <c r="E2" s="114" t="s">
        <v>76</v>
      </c>
      <c r="F2" s="115"/>
      <c r="G2" s="116"/>
      <c r="H2" s="84"/>
      <c r="I2" s="114" t="s">
        <v>3</v>
      </c>
      <c r="J2" s="115"/>
      <c r="K2" s="116"/>
      <c r="L2" s="113" t="s">
        <v>92</v>
      </c>
      <c r="M2" s="113"/>
    </row>
    <row r="3" spans="2:17" x14ac:dyDescent="0.2">
      <c r="B3" s="9" t="s">
        <v>4</v>
      </c>
      <c r="C3" s="9" t="s">
        <v>5</v>
      </c>
      <c r="E3" s="72" t="s">
        <v>6</v>
      </c>
      <c r="F3" s="9" t="s">
        <v>72</v>
      </c>
      <c r="G3" s="9" t="s">
        <v>5</v>
      </c>
      <c r="I3" s="72" t="s">
        <v>6</v>
      </c>
      <c r="J3" s="9" t="s">
        <v>72</v>
      </c>
      <c r="K3" s="9" t="s">
        <v>100</v>
      </c>
      <c r="L3" s="104" t="s">
        <v>90</v>
      </c>
      <c r="M3" s="104" t="s">
        <v>91</v>
      </c>
      <c r="N3" s="100"/>
    </row>
    <row r="4" spans="2:17" ht="19" x14ac:dyDescent="0.25">
      <c r="B4" s="83">
        <f>F12-J30</f>
        <v>3684.3166666666671</v>
      </c>
      <c r="C4" s="83"/>
      <c r="E4" s="79" t="s">
        <v>93</v>
      </c>
      <c r="F4" s="47"/>
      <c r="G4" s="15"/>
      <c r="I4" s="72" t="s">
        <v>17</v>
      </c>
      <c r="J4" s="17">
        <v>500</v>
      </c>
      <c r="K4" s="17">
        <v>500</v>
      </c>
      <c r="L4" s="85">
        <f>J4</f>
        <v>500</v>
      </c>
      <c r="M4" s="94"/>
      <c r="N4" s="2"/>
    </row>
    <row r="5" spans="2:17" x14ac:dyDescent="0.2">
      <c r="B5" s="20"/>
      <c r="C5" s="20"/>
      <c r="E5" s="74" t="s">
        <v>15</v>
      </c>
      <c r="F5" s="23">
        <v>2700</v>
      </c>
      <c r="G5" s="23"/>
      <c r="I5" s="79" t="s">
        <v>19</v>
      </c>
      <c r="J5" s="31"/>
      <c r="K5" s="31"/>
      <c r="L5" s="94"/>
      <c r="M5" s="94"/>
      <c r="N5" s="2"/>
    </row>
    <row r="6" spans="2:17" x14ac:dyDescent="0.2">
      <c r="E6" s="75" t="s">
        <v>88</v>
      </c>
      <c r="F6" s="27">
        <v>4300</v>
      </c>
      <c r="G6" s="27"/>
      <c r="I6" s="74" t="s">
        <v>21</v>
      </c>
      <c r="J6" s="88">
        <v>1440</v>
      </c>
      <c r="K6" s="34">
        <v>1440</v>
      </c>
      <c r="L6" s="85"/>
      <c r="M6" s="123">
        <v>1135</v>
      </c>
      <c r="N6" s="106"/>
      <c r="O6" s="102" t="s">
        <v>74</v>
      </c>
      <c r="P6" s="86" t="s">
        <v>72</v>
      </c>
      <c r="Q6" s="86" t="s">
        <v>75</v>
      </c>
    </row>
    <row r="7" spans="2:17" x14ac:dyDescent="0.2">
      <c r="E7" s="96" t="s">
        <v>86</v>
      </c>
      <c r="F7" s="95">
        <f>F5+F6</f>
        <v>7000</v>
      </c>
      <c r="G7" s="94"/>
      <c r="I7" s="75" t="s">
        <v>23</v>
      </c>
      <c r="J7" s="89">
        <v>15</v>
      </c>
      <c r="K7" s="35">
        <v>15</v>
      </c>
      <c r="L7" s="85">
        <f>J7</f>
        <v>15</v>
      </c>
      <c r="M7" s="94"/>
      <c r="N7" s="106"/>
      <c r="O7" s="103">
        <f>F5/F7</f>
        <v>0.38571428571428573</v>
      </c>
      <c r="P7" s="85">
        <f>O7*K30</f>
        <v>1234.2972857142856</v>
      </c>
      <c r="Q7" s="85">
        <f>F5-P7</f>
        <v>1465.7027142857144</v>
      </c>
    </row>
    <row r="8" spans="2:17" x14ac:dyDescent="0.2">
      <c r="E8" s="73" t="s">
        <v>18</v>
      </c>
      <c r="F8" s="28"/>
      <c r="G8" s="28"/>
      <c r="I8" s="80" t="s">
        <v>25</v>
      </c>
      <c r="J8" s="90"/>
      <c r="K8" s="28"/>
      <c r="L8" s="94"/>
      <c r="M8" s="94"/>
      <c r="N8" s="106"/>
      <c r="O8" s="103">
        <f>F6/F7</f>
        <v>0.61428571428571432</v>
      </c>
      <c r="P8" s="85">
        <f>O8*K30</f>
        <v>1965.7327142857143</v>
      </c>
      <c r="Q8" s="85">
        <f>F6-P8</f>
        <v>2334.2672857142857</v>
      </c>
    </row>
    <row r="9" spans="2:17" x14ac:dyDescent="0.2">
      <c r="E9" s="76" t="s">
        <v>24</v>
      </c>
      <c r="F9" s="31">
        <v>129.35</v>
      </c>
      <c r="G9" s="31"/>
      <c r="I9" s="74" t="s">
        <v>27</v>
      </c>
      <c r="J9" s="88">
        <v>160</v>
      </c>
      <c r="K9" s="34">
        <v>160</v>
      </c>
      <c r="L9" s="85">
        <f>J9</f>
        <v>160</v>
      </c>
      <c r="M9" s="94"/>
      <c r="N9" s="2"/>
      <c r="O9" t="s">
        <v>32</v>
      </c>
      <c r="P9" s="101">
        <f>P7+P8</f>
        <v>3200.0299999999997</v>
      </c>
    </row>
    <row r="10" spans="2:17" x14ac:dyDescent="0.2">
      <c r="E10" s="74"/>
      <c r="F10" s="31">
        <v>0</v>
      </c>
      <c r="G10" s="31"/>
      <c r="I10" s="75" t="s">
        <v>29</v>
      </c>
      <c r="J10" s="89">
        <v>65</v>
      </c>
      <c r="K10" s="35">
        <v>65</v>
      </c>
      <c r="L10" s="85">
        <f>J10</f>
        <v>65</v>
      </c>
      <c r="M10" s="94"/>
      <c r="N10" s="2"/>
    </row>
    <row r="11" spans="2:17" x14ac:dyDescent="0.2">
      <c r="E11" s="76" t="s">
        <v>86</v>
      </c>
      <c r="F11" s="37">
        <f>SUM(F9:F10)</f>
        <v>129.35</v>
      </c>
      <c r="G11" s="37"/>
      <c r="I11" s="73" t="s">
        <v>30</v>
      </c>
      <c r="J11" s="90"/>
      <c r="K11" s="28"/>
      <c r="L11" s="94"/>
      <c r="M11" s="94"/>
      <c r="N11" s="2"/>
    </row>
    <row r="12" spans="2:17" x14ac:dyDescent="0.2">
      <c r="E12" s="87" t="s">
        <v>32</v>
      </c>
      <c r="F12" s="62">
        <f>F7+F11</f>
        <v>7129.35</v>
      </c>
      <c r="G12" s="62">
        <f>SUM(G5:G11)</f>
        <v>0</v>
      </c>
      <c r="I12" s="74" t="s">
        <v>71</v>
      </c>
      <c r="J12" s="91">
        <f>25*2</f>
        <v>50</v>
      </c>
      <c r="K12" s="31">
        <v>50</v>
      </c>
      <c r="L12" s="85"/>
      <c r="M12" s="94"/>
      <c r="N12" s="2"/>
    </row>
    <row r="13" spans="2:17" x14ac:dyDescent="0.2">
      <c r="I13" s="74" t="s">
        <v>68</v>
      </c>
      <c r="J13" s="88">
        <f>100*2</f>
        <v>200</v>
      </c>
      <c r="K13" s="34">
        <v>200</v>
      </c>
      <c r="L13" s="94">
        <v>200</v>
      </c>
      <c r="M13" s="94"/>
      <c r="N13" s="2"/>
    </row>
    <row r="14" spans="2:17" x14ac:dyDescent="0.2">
      <c r="I14" s="75" t="s">
        <v>84</v>
      </c>
      <c r="J14" s="92">
        <f>175/12</f>
        <v>14.583333333333334</v>
      </c>
      <c r="K14" s="37">
        <v>14.58</v>
      </c>
      <c r="L14" s="85">
        <f>J14</f>
        <v>14.583333333333334</v>
      </c>
      <c r="M14" s="94"/>
      <c r="N14" s="2"/>
    </row>
    <row r="15" spans="2:17" x14ac:dyDescent="0.2">
      <c r="I15" s="73" t="s">
        <v>33</v>
      </c>
      <c r="J15" s="28"/>
      <c r="K15" s="28"/>
      <c r="L15" s="94"/>
      <c r="M15" s="94"/>
      <c r="N15" s="2"/>
    </row>
    <row r="16" spans="2:17" x14ac:dyDescent="0.2">
      <c r="I16" s="74" t="s">
        <v>87</v>
      </c>
      <c r="J16" s="31">
        <v>10</v>
      </c>
      <c r="K16" s="31">
        <v>10</v>
      </c>
      <c r="L16" s="94"/>
      <c r="M16" s="85">
        <f>J16</f>
        <v>10</v>
      </c>
      <c r="N16" s="107"/>
    </row>
    <row r="17" spans="2:14" x14ac:dyDescent="0.2">
      <c r="I17" s="74" t="s">
        <v>34</v>
      </c>
      <c r="J17" s="31">
        <v>90</v>
      </c>
      <c r="K17" s="31">
        <v>90</v>
      </c>
      <c r="L17" s="94"/>
      <c r="M17" s="85">
        <f>J17</f>
        <v>90</v>
      </c>
      <c r="N17" s="107"/>
    </row>
    <row r="18" spans="2:14" x14ac:dyDescent="0.2">
      <c r="I18" s="72" t="s">
        <v>70</v>
      </c>
      <c r="J18" s="17">
        <f>4.85*16*2</f>
        <v>155.19999999999999</v>
      </c>
      <c r="K18" s="28">
        <v>155.19999999999999</v>
      </c>
      <c r="L18" s="85">
        <f>J18</f>
        <v>155.19999999999999</v>
      </c>
      <c r="M18" s="94"/>
      <c r="N18" s="2"/>
    </row>
    <row r="19" spans="2:14" x14ac:dyDescent="0.2">
      <c r="E19" s="54"/>
      <c r="I19" s="80" t="s">
        <v>37</v>
      </c>
      <c r="J19" s="17"/>
      <c r="K19" s="17"/>
      <c r="L19" s="94"/>
      <c r="M19" s="94"/>
      <c r="N19" s="2"/>
    </row>
    <row r="20" spans="2:14" x14ac:dyDescent="0.2">
      <c r="E20" s="54"/>
      <c r="I20" s="80" t="s">
        <v>80</v>
      </c>
      <c r="J20" s="28"/>
      <c r="K20" s="28"/>
      <c r="L20" s="94"/>
      <c r="M20" s="94"/>
      <c r="N20" s="2"/>
    </row>
    <row r="21" spans="2:14" x14ac:dyDescent="0.2">
      <c r="E21" s="54"/>
      <c r="I21" s="74" t="s">
        <v>83</v>
      </c>
      <c r="J21" s="31">
        <f>2803/12</f>
        <v>233.58333333333334</v>
      </c>
      <c r="K21" s="28">
        <v>233.58</v>
      </c>
      <c r="L21" s="95">
        <v>233.58</v>
      </c>
      <c r="M21" s="95"/>
      <c r="N21" s="108"/>
    </row>
    <row r="22" spans="2:14" x14ac:dyDescent="0.2">
      <c r="E22" s="54"/>
      <c r="I22" s="74" t="s">
        <v>82</v>
      </c>
      <c r="J22" s="31">
        <f>284/12</f>
        <v>23.666666666666668</v>
      </c>
      <c r="K22" s="28">
        <v>23.67</v>
      </c>
      <c r="L22" s="85">
        <f>J22</f>
        <v>23.666666666666668</v>
      </c>
      <c r="M22" s="94"/>
      <c r="N22" s="2"/>
    </row>
    <row r="23" spans="2:14" x14ac:dyDescent="0.2">
      <c r="E23" s="54"/>
      <c r="I23" s="74" t="s">
        <v>81</v>
      </c>
      <c r="J23" s="37">
        <f>600/12</f>
        <v>50</v>
      </c>
      <c r="K23" s="28">
        <v>50</v>
      </c>
      <c r="L23" s="85">
        <f>J23</f>
        <v>50</v>
      </c>
      <c r="M23" s="94"/>
      <c r="N23" s="2"/>
    </row>
    <row r="24" spans="2:14" x14ac:dyDescent="0.2">
      <c r="D24" s="56"/>
      <c r="I24" s="80" t="s">
        <v>42</v>
      </c>
      <c r="J24" s="28"/>
      <c r="K24" s="28"/>
      <c r="L24" s="105"/>
      <c r="M24" s="94"/>
      <c r="N24" s="2"/>
    </row>
    <row r="25" spans="2:14" x14ac:dyDescent="0.2">
      <c r="D25" s="56"/>
      <c r="I25" s="81" t="s">
        <v>89</v>
      </c>
      <c r="J25" s="31">
        <v>245</v>
      </c>
      <c r="K25" s="31"/>
      <c r="L25" s="105"/>
      <c r="M25" s="94"/>
      <c r="N25" s="2"/>
    </row>
    <row r="26" spans="2:14" x14ac:dyDescent="0.2">
      <c r="B26" s="57"/>
      <c r="C26" s="57"/>
      <c r="D26" s="56"/>
      <c r="I26" s="81" t="s">
        <v>78</v>
      </c>
      <c r="J26" s="97">
        <v>0</v>
      </c>
      <c r="K26" s="31"/>
      <c r="L26" s="94"/>
      <c r="M26" s="94"/>
      <c r="N26" s="2"/>
    </row>
    <row r="27" spans="2:14" x14ac:dyDescent="0.2">
      <c r="B27" s="57"/>
      <c r="C27" s="57"/>
      <c r="D27" s="56"/>
      <c r="I27" s="82" t="s">
        <v>79</v>
      </c>
      <c r="J27" s="28"/>
      <c r="K27" s="28"/>
      <c r="L27" s="94"/>
      <c r="M27" s="94"/>
      <c r="N27" s="2"/>
    </row>
    <row r="28" spans="2:14" x14ac:dyDescent="0.2">
      <c r="D28" s="56"/>
      <c r="I28" s="77" t="s">
        <v>77</v>
      </c>
      <c r="J28" s="31">
        <f>176+17</f>
        <v>193</v>
      </c>
      <c r="K28" s="31">
        <v>193</v>
      </c>
      <c r="L28" s="85">
        <f>J28</f>
        <v>193</v>
      </c>
      <c r="M28" s="94"/>
      <c r="N28" s="2"/>
    </row>
    <row r="29" spans="2:14" x14ac:dyDescent="0.2">
      <c r="D29" s="56"/>
      <c r="I29" s="77" t="s">
        <v>69</v>
      </c>
      <c r="J29" s="37"/>
      <c r="K29" s="37"/>
      <c r="L29" s="95"/>
      <c r="M29" s="94"/>
      <c r="N29" s="2"/>
    </row>
    <row r="30" spans="2:14" ht="17" thickBot="1" x14ac:dyDescent="0.25">
      <c r="D30" s="56"/>
      <c r="I30" s="78" t="s">
        <v>32</v>
      </c>
      <c r="J30" s="109">
        <f>SUM(J4:J29)</f>
        <v>3445.0333333333333</v>
      </c>
      <c r="K30" s="109">
        <f>SUM(K4:K29)</f>
        <v>3200.0299999999997</v>
      </c>
      <c r="L30" s="110">
        <f>SUM(L4:L29)</f>
        <v>1610.03</v>
      </c>
      <c r="M30" s="110">
        <f>SUM(M4:M29)</f>
        <v>1235</v>
      </c>
      <c r="N30" s="107"/>
    </row>
    <row r="31" spans="2:14" ht="17" thickTop="1" x14ac:dyDescent="0.2">
      <c r="D31" s="56"/>
    </row>
    <row r="32" spans="2:14" x14ac:dyDescent="0.2">
      <c r="D32" s="56"/>
    </row>
  </sheetData>
  <mergeCells count="5">
    <mergeCell ref="C1:I1"/>
    <mergeCell ref="B2:C2"/>
    <mergeCell ref="E2:G2"/>
    <mergeCell ref="I2:K2"/>
    <mergeCell ref="L2:M2"/>
  </mergeCells>
  <pageMargins left="0.75" right="0.75" top="1" bottom="1" header="0.5" footer="0.5"/>
  <pageSetup paperSize="9" orientation="landscape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"/>
  <sheetViews>
    <sheetView workbookViewId="0">
      <selection activeCell="H5" sqref="H5:I16"/>
    </sheetView>
  </sheetViews>
  <sheetFormatPr baseColWidth="10" defaultRowHeight="16" x14ac:dyDescent="0.2"/>
  <cols>
    <col min="1" max="1" width="14.6640625" customWidth="1"/>
    <col min="2" max="2" width="14" customWidth="1"/>
    <col min="3" max="3" width="7.5" customWidth="1"/>
    <col min="4" max="4" width="12.6640625" customWidth="1"/>
    <col min="5" max="5" width="11.83203125" customWidth="1"/>
    <col min="6" max="6" width="11.6640625" customWidth="1"/>
    <col min="7" max="7" width="7.6640625" customWidth="1"/>
    <col min="8" max="8" width="14" customWidth="1"/>
    <col min="9" max="10" width="11.6640625" customWidth="1"/>
  </cols>
  <sheetData>
    <row r="1" spans="1:11" s="2" customFormat="1" ht="20" x14ac:dyDescent="0.25">
      <c r="A1" s="118" t="s">
        <v>0</v>
      </c>
      <c r="B1" s="118"/>
      <c r="C1" s="119" t="s">
        <v>53</v>
      </c>
      <c r="D1" s="120"/>
      <c r="E1" s="1">
        <v>2015</v>
      </c>
    </row>
    <row r="2" spans="1:11" ht="20" x14ac:dyDescent="0.25">
      <c r="A2" s="3"/>
      <c r="B2" s="3"/>
      <c r="C2" s="4"/>
      <c r="D2" s="4"/>
    </row>
    <row r="3" spans="1:11" ht="19" x14ac:dyDescent="0.25">
      <c r="A3" s="121" t="s">
        <v>1</v>
      </c>
      <c r="B3" s="121"/>
      <c r="D3" s="121" t="s">
        <v>2</v>
      </c>
      <c r="E3" s="121"/>
      <c r="F3" s="121"/>
      <c r="G3" s="5"/>
      <c r="H3" s="121" t="s">
        <v>3</v>
      </c>
      <c r="I3" s="121"/>
      <c r="J3" s="121"/>
      <c r="K3" s="122"/>
    </row>
    <row r="4" spans="1:11" x14ac:dyDescent="0.2">
      <c r="A4" s="6" t="s">
        <v>4</v>
      </c>
      <c r="B4" s="6" t="s">
        <v>5</v>
      </c>
      <c r="D4" s="7" t="s">
        <v>6</v>
      </c>
      <c r="E4" s="8" t="s">
        <v>7</v>
      </c>
      <c r="F4" s="6" t="s">
        <v>8</v>
      </c>
      <c r="H4" s="7" t="s">
        <v>6</v>
      </c>
      <c r="I4" s="9" t="s">
        <v>9</v>
      </c>
      <c r="J4" s="10" t="s">
        <v>10</v>
      </c>
      <c r="K4" s="11" t="s">
        <v>11</v>
      </c>
    </row>
    <row r="5" spans="1:11" ht="19" x14ac:dyDescent="0.25">
      <c r="A5" s="12">
        <f>E18-I39</f>
        <v>81.579999999999927</v>
      </c>
      <c r="B5" s="13">
        <f>F18-J39</f>
        <v>0</v>
      </c>
      <c r="D5" s="14" t="s">
        <v>12</v>
      </c>
      <c r="E5" s="15"/>
      <c r="F5" s="16"/>
      <c r="H5" s="7" t="s">
        <v>13</v>
      </c>
      <c r="I5" s="17">
        <v>0</v>
      </c>
      <c r="J5" s="18">
        <f>F18*10%</f>
        <v>0</v>
      </c>
      <c r="K5" s="19">
        <f>I5-J5</f>
        <v>0</v>
      </c>
    </row>
    <row r="6" spans="1:11" x14ac:dyDescent="0.2">
      <c r="A6" s="20" t="s">
        <v>14</v>
      </c>
      <c r="B6" s="21">
        <f>B5-A5</f>
        <v>-81.579999999999927</v>
      </c>
      <c r="D6" s="22" t="s">
        <v>15</v>
      </c>
      <c r="E6" s="23">
        <f>1800+400</f>
        <v>2200</v>
      </c>
      <c r="F6" s="24">
        <v>0</v>
      </c>
      <c r="H6" s="7" t="s">
        <v>16</v>
      </c>
      <c r="I6" s="17">
        <v>0</v>
      </c>
      <c r="J6" s="25">
        <f>F18*2%</f>
        <v>0</v>
      </c>
      <c r="K6" s="19">
        <f t="shared" ref="K6:K28" si="0">I6-J6</f>
        <v>0</v>
      </c>
    </row>
    <row r="7" spans="1:11" x14ac:dyDescent="0.2">
      <c r="D7" s="26"/>
      <c r="E7" s="27"/>
      <c r="F7" s="18">
        <v>0</v>
      </c>
      <c r="H7" s="7" t="s">
        <v>17</v>
      </c>
      <c r="I7" s="17">
        <v>200</v>
      </c>
      <c r="J7" s="25">
        <v>0</v>
      </c>
      <c r="K7" s="19">
        <f t="shared" si="0"/>
        <v>200</v>
      </c>
    </row>
    <row r="8" spans="1:11" x14ac:dyDescent="0.2">
      <c r="D8" s="14" t="s">
        <v>18</v>
      </c>
      <c r="E8" s="28"/>
      <c r="F8" s="29"/>
      <c r="H8" s="30" t="s">
        <v>19</v>
      </c>
      <c r="I8" s="31"/>
      <c r="J8" s="24"/>
      <c r="K8" s="32"/>
    </row>
    <row r="9" spans="1:11" x14ac:dyDescent="0.2">
      <c r="D9" s="33" t="s">
        <v>20</v>
      </c>
      <c r="E9" s="31"/>
      <c r="F9" s="24">
        <v>0</v>
      </c>
      <c r="H9" s="22" t="s">
        <v>21</v>
      </c>
      <c r="I9" s="34">
        <v>400</v>
      </c>
      <c r="J9" s="24">
        <v>0</v>
      </c>
      <c r="K9" s="32">
        <f t="shared" si="0"/>
        <v>400</v>
      </c>
    </row>
    <row r="10" spans="1:11" x14ac:dyDescent="0.2">
      <c r="D10" s="22" t="s">
        <v>22</v>
      </c>
      <c r="E10" s="31">
        <v>0</v>
      </c>
      <c r="F10" s="24">
        <v>0</v>
      </c>
      <c r="H10" s="26" t="s">
        <v>23</v>
      </c>
      <c r="I10" s="35">
        <v>25</v>
      </c>
      <c r="J10" s="18">
        <v>0</v>
      </c>
      <c r="K10" s="32">
        <f t="shared" si="0"/>
        <v>25</v>
      </c>
    </row>
    <row r="11" spans="1:11" x14ac:dyDescent="0.2">
      <c r="D11" s="36" t="s">
        <v>24</v>
      </c>
      <c r="E11" s="37">
        <v>0</v>
      </c>
      <c r="F11" s="38">
        <v>0</v>
      </c>
      <c r="H11" s="39" t="s">
        <v>25</v>
      </c>
      <c r="I11" s="28"/>
      <c r="J11" s="29"/>
      <c r="K11" s="40">
        <f t="shared" si="0"/>
        <v>0</v>
      </c>
    </row>
    <row r="12" spans="1:11" x14ac:dyDescent="0.2">
      <c r="D12" s="41" t="s">
        <v>26</v>
      </c>
      <c r="E12" s="28"/>
      <c r="F12" s="42"/>
      <c r="H12" s="22" t="s">
        <v>27</v>
      </c>
      <c r="I12" s="34">
        <v>50</v>
      </c>
      <c r="J12" s="24">
        <v>0</v>
      </c>
      <c r="K12" s="32">
        <f t="shared" si="0"/>
        <v>50</v>
      </c>
    </row>
    <row r="13" spans="1:11" x14ac:dyDescent="0.2">
      <c r="D13" s="43"/>
      <c r="E13" s="31">
        <v>0</v>
      </c>
      <c r="F13" s="44">
        <v>0</v>
      </c>
      <c r="H13" s="22" t="s">
        <v>28</v>
      </c>
      <c r="I13" s="34">
        <v>0</v>
      </c>
      <c r="J13" s="24">
        <v>0</v>
      </c>
      <c r="K13" s="32">
        <f t="shared" si="0"/>
        <v>0</v>
      </c>
    </row>
    <row r="14" spans="1:11" x14ac:dyDescent="0.2">
      <c r="D14" s="43"/>
      <c r="E14" s="31">
        <v>0</v>
      </c>
      <c r="F14" s="44">
        <v>0</v>
      </c>
      <c r="H14" s="26" t="s">
        <v>29</v>
      </c>
      <c r="I14" s="35">
        <v>0</v>
      </c>
      <c r="J14" s="18">
        <v>0</v>
      </c>
      <c r="K14" s="45">
        <f t="shared" si="0"/>
        <v>0</v>
      </c>
    </row>
    <row r="15" spans="1:11" x14ac:dyDescent="0.2">
      <c r="D15" s="46"/>
      <c r="E15" s="47"/>
      <c r="F15" s="44">
        <v>0</v>
      </c>
      <c r="H15" s="14" t="s">
        <v>30</v>
      </c>
      <c r="I15" s="28"/>
      <c r="J15" s="29"/>
      <c r="K15" s="32">
        <f t="shared" si="0"/>
        <v>0</v>
      </c>
    </row>
    <row r="16" spans="1:11" x14ac:dyDescent="0.2">
      <c r="D16" s="48"/>
      <c r="E16" s="47"/>
      <c r="F16" s="44">
        <v>0</v>
      </c>
      <c r="H16" s="22" t="s">
        <v>31</v>
      </c>
      <c r="I16" s="31">
        <v>45</v>
      </c>
      <c r="J16" s="24">
        <v>0</v>
      </c>
      <c r="K16" s="32">
        <f t="shared" si="0"/>
        <v>45</v>
      </c>
    </row>
    <row r="17" spans="1:14" x14ac:dyDescent="0.2">
      <c r="E17" s="49"/>
      <c r="F17" s="50"/>
      <c r="H17" s="22"/>
      <c r="I17" s="34">
        <v>0</v>
      </c>
      <c r="J17" s="24">
        <v>0</v>
      </c>
      <c r="K17" s="32">
        <f t="shared" si="0"/>
        <v>0</v>
      </c>
    </row>
    <row r="18" spans="1:14" ht="17" thickBot="1" x14ac:dyDescent="0.25">
      <c r="D18" s="51" t="s">
        <v>32</v>
      </c>
      <c r="E18" s="52">
        <f>SUM(E6:E17)</f>
        <v>2200</v>
      </c>
      <c r="F18" s="53">
        <f>SUM(F6:F17)</f>
        <v>0</v>
      </c>
      <c r="H18" s="26"/>
      <c r="I18" s="37">
        <v>0</v>
      </c>
      <c r="J18" s="18">
        <v>0</v>
      </c>
      <c r="K18" s="32">
        <f t="shared" si="0"/>
        <v>0</v>
      </c>
    </row>
    <row r="19" spans="1:14" ht="17" thickTop="1" x14ac:dyDescent="0.2">
      <c r="H19" s="14" t="s">
        <v>33</v>
      </c>
      <c r="I19" s="28"/>
      <c r="J19" s="29"/>
      <c r="K19" s="40">
        <f t="shared" si="0"/>
        <v>0</v>
      </c>
    </row>
    <row r="20" spans="1:14" x14ac:dyDescent="0.2">
      <c r="H20" s="22" t="s">
        <v>34</v>
      </c>
      <c r="I20" s="31">
        <v>0</v>
      </c>
      <c r="J20" s="24">
        <v>0</v>
      </c>
      <c r="K20" s="32">
        <f t="shared" si="0"/>
        <v>0</v>
      </c>
    </row>
    <row r="21" spans="1:14" x14ac:dyDescent="0.2">
      <c r="H21" s="33"/>
      <c r="I21" s="34">
        <v>0</v>
      </c>
      <c r="J21" s="24">
        <v>0</v>
      </c>
      <c r="K21" s="32">
        <f t="shared" si="0"/>
        <v>0</v>
      </c>
    </row>
    <row r="22" spans="1:14" x14ac:dyDescent="0.2">
      <c r="H22" s="26" t="s">
        <v>35</v>
      </c>
      <c r="I22" s="37">
        <v>0</v>
      </c>
      <c r="J22" s="18">
        <v>0</v>
      </c>
      <c r="K22" s="45">
        <f t="shared" si="0"/>
        <v>0</v>
      </c>
    </row>
    <row r="23" spans="1:14" x14ac:dyDescent="0.2">
      <c r="B23" s="54"/>
      <c r="H23" s="7" t="s">
        <v>36</v>
      </c>
      <c r="I23" s="17">
        <v>0</v>
      </c>
      <c r="J23" s="25">
        <v>0</v>
      </c>
      <c r="K23" s="32">
        <f t="shared" si="0"/>
        <v>0</v>
      </c>
      <c r="N23" s="55"/>
    </row>
    <row r="24" spans="1:14" x14ac:dyDescent="0.2">
      <c r="B24" s="54"/>
      <c r="H24" s="39" t="s">
        <v>37</v>
      </c>
      <c r="I24" s="15"/>
      <c r="J24" s="16"/>
      <c r="K24" s="40">
        <f t="shared" si="0"/>
        <v>0</v>
      </c>
    </row>
    <row r="25" spans="1:14" x14ac:dyDescent="0.2">
      <c r="B25" s="54"/>
      <c r="H25" s="33" t="s">
        <v>38</v>
      </c>
      <c r="I25" s="34">
        <v>0</v>
      </c>
      <c r="J25" s="38">
        <v>0</v>
      </c>
      <c r="K25" s="32">
        <f t="shared" si="0"/>
        <v>0</v>
      </c>
      <c r="M25" s="55"/>
    </row>
    <row r="26" spans="1:14" x14ac:dyDescent="0.2">
      <c r="H26" s="22" t="s">
        <v>39</v>
      </c>
      <c r="I26" s="34"/>
      <c r="J26" s="24">
        <v>0</v>
      </c>
      <c r="K26" s="32">
        <f t="shared" si="0"/>
        <v>0</v>
      </c>
    </row>
    <row r="27" spans="1:14" x14ac:dyDescent="0.2">
      <c r="C27" s="56"/>
      <c r="H27" s="22" t="s">
        <v>40</v>
      </c>
      <c r="I27" s="34"/>
      <c r="J27" s="24">
        <v>0</v>
      </c>
      <c r="K27" s="32">
        <f t="shared" si="0"/>
        <v>0</v>
      </c>
      <c r="M27" s="55"/>
    </row>
    <row r="28" spans="1:14" x14ac:dyDescent="0.2">
      <c r="A28" s="57"/>
      <c r="B28" s="54"/>
      <c r="C28" s="56"/>
      <c r="H28" s="58" t="s">
        <v>41</v>
      </c>
      <c r="I28" s="35"/>
      <c r="J28" s="18">
        <v>0</v>
      </c>
      <c r="K28" s="45">
        <f t="shared" si="0"/>
        <v>0</v>
      </c>
    </row>
    <row r="29" spans="1:14" x14ac:dyDescent="0.2">
      <c r="A29" s="57"/>
      <c r="B29" s="54"/>
      <c r="C29" s="56"/>
      <c r="H29" s="39" t="s">
        <v>42</v>
      </c>
      <c r="I29" s="28"/>
      <c r="J29" s="29"/>
      <c r="K29" s="32"/>
    </row>
    <row r="30" spans="1:14" x14ac:dyDescent="0.2">
      <c r="A30" s="57"/>
      <c r="B30" s="54"/>
      <c r="C30" s="56"/>
      <c r="H30" s="33" t="s">
        <v>43</v>
      </c>
      <c r="I30" s="31">
        <v>112.81</v>
      </c>
      <c r="J30" s="24">
        <v>0</v>
      </c>
      <c r="K30" s="32">
        <f>I30-J30</f>
        <v>112.81</v>
      </c>
    </row>
    <row r="31" spans="1:14" x14ac:dyDescent="0.2">
      <c r="C31" s="56"/>
      <c r="D31" s="54"/>
      <c r="H31" s="33" t="s">
        <v>51</v>
      </c>
      <c r="I31" s="34">
        <v>657</v>
      </c>
      <c r="J31" s="24">
        <v>0</v>
      </c>
      <c r="K31" s="32">
        <f>I31-J31</f>
        <v>657</v>
      </c>
    </row>
    <row r="32" spans="1:14" x14ac:dyDescent="0.2">
      <c r="B32" s="54"/>
      <c r="C32" s="56"/>
      <c r="H32" s="59" t="s">
        <v>44</v>
      </c>
      <c r="I32" s="28"/>
      <c r="J32" s="29"/>
      <c r="K32" s="40"/>
    </row>
    <row r="33" spans="2:11" x14ac:dyDescent="0.2">
      <c r="B33" s="54"/>
      <c r="C33" s="56"/>
      <c r="H33" s="43"/>
      <c r="I33" s="31">
        <v>0</v>
      </c>
      <c r="J33" s="24">
        <v>0</v>
      </c>
      <c r="K33" s="32">
        <f t="shared" ref="K33:K39" si="1">I33-J33</f>
        <v>0</v>
      </c>
    </row>
    <row r="34" spans="2:11" x14ac:dyDescent="0.2">
      <c r="C34" s="56"/>
      <c r="H34" s="43" t="s">
        <v>47</v>
      </c>
      <c r="I34" s="31">
        <v>350</v>
      </c>
      <c r="J34" s="24">
        <v>0</v>
      </c>
      <c r="K34" s="32">
        <f t="shared" si="1"/>
        <v>350</v>
      </c>
    </row>
    <row r="35" spans="2:11" x14ac:dyDescent="0.2">
      <c r="C35" s="56"/>
      <c r="H35" s="43" t="s">
        <v>48</v>
      </c>
      <c r="I35" s="31">
        <v>98.61</v>
      </c>
      <c r="J35" s="24">
        <v>0</v>
      </c>
      <c r="K35" s="32">
        <f t="shared" si="1"/>
        <v>98.61</v>
      </c>
    </row>
    <row r="36" spans="2:11" x14ac:dyDescent="0.2">
      <c r="C36" s="56"/>
      <c r="H36" s="43" t="s">
        <v>49</v>
      </c>
      <c r="I36" s="31">
        <f>85+45</f>
        <v>130</v>
      </c>
      <c r="J36" s="24">
        <v>0</v>
      </c>
      <c r="K36" s="32">
        <f t="shared" si="1"/>
        <v>130</v>
      </c>
    </row>
    <row r="37" spans="2:11" x14ac:dyDescent="0.2">
      <c r="C37" s="56"/>
      <c r="H37" s="60" t="s">
        <v>50</v>
      </c>
      <c r="I37" s="37">
        <v>50</v>
      </c>
      <c r="J37" s="18">
        <v>0</v>
      </c>
      <c r="K37" s="45">
        <f t="shared" si="1"/>
        <v>50</v>
      </c>
    </row>
    <row r="38" spans="2:11" x14ac:dyDescent="0.2">
      <c r="C38" s="56"/>
      <c r="H38" s="61" t="s">
        <v>45</v>
      </c>
      <c r="I38" s="62">
        <v>0</v>
      </c>
      <c r="J38" s="62">
        <v>0</v>
      </c>
      <c r="K38" s="32">
        <f t="shared" si="1"/>
        <v>0</v>
      </c>
    </row>
    <row r="39" spans="2:11" ht="17" thickBot="1" x14ac:dyDescent="0.25">
      <c r="B39" s="63"/>
      <c r="C39" s="56"/>
      <c r="H39" s="64" t="s">
        <v>32</v>
      </c>
      <c r="I39" s="65">
        <f>SUM(I5:I38)</f>
        <v>2118.42</v>
      </c>
      <c r="J39" s="66">
        <f>SUM(J5:J38)</f>
        <v>0</v>
      </c>
      <c r="K39" s="67">
        <f t="shared" si="1"/>
        <v>2118.42</v>
      </c>
    </row>
  </sheetData>
  <mergeCells count="5">
    <mergeCell ref="A1:B1"/>
    <mergeCell ref="C1:D1"/>
    <mergeCell ref="A3:B3"/>
    <mergeCell ref="D3:F3"/>
    <mergeCell ref="H3:K3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TRESO</vt:lpstr>
      <vt:lpstr>MOIS CHOMAGE</vt:lpstr>
      <vt:lpstr>MOIS CLASSIQUE (2)</vt:lpstr>
      <vt:lpstr>MOIS CLASSIQUE</vt:lpstr>
      <vt:lpstr>Février</vt:lpstr>
    </vt:vector>
  </TitlesOfParts>
  <Company>Evencom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Moulis Julien</dc:creator>
  <cp:lastModifiedBy>Utilisateur de Microsoft Office</cp:lastModifiedBy>
  <cp:lastPrinted>2016-10-17T09:04:19Z</cp:lastPrinted>
  <dcterms:created xsi:type="dcterms:W3CDTF">2015-04-03T09:58:39Z</dcterms:created>
  <dcterms:modified xsi:type="dcterms:W3CDTF">2017-05-03T18:12:08Z</dcterms:modified>
</cp:coreProperties>
</file>