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School\CSCE A311\Assignments\Assignment 04\"/>
    </mc:Choice>
  </mc:AlternateContent>
  <xr:revisionPtr revIDLastSave="0" documentId="13_ncr:1_{8ECFBD59-8169-4EBF-9C25-A2E74E6E2E4E}" xr6:coauthVersionLast="44" xr6:coauthVersionMax="44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HeapSort" sheetId="1" r:id="rId1"/>
    <sheet name="QuickSort" sheetId="2" r:id="rId2"/>
    <sheet name="CountSort" sheetId="3" r:id="rId3"/>
    <sheet name="kHeap" sheetId="5" r:id="rId4"/>
    <sheet name="kQuick" sheetId="6" r:id="rId5"/>
    <sheet name="kCoun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7" l="1"/>
  <c r="R9" i="7" s="1"/>
  <c r="I9" i="7"/>
  <c r="Q9" i="7" s="1"/>
  <c r="E9" i="7"/>
  <c r="P9" i="7" s="1"/>
  <c r="P8" i="7"/>
  <c r="M8" i="7"/>
  <c r="R8" i="7" s="1"/>
  <c r="I8" i="7"/>
  <c r="Q8" i="7" s="1"/>
  <c r="E8" i="7"/>
  <c r="Q7" i="7"/>
  <c r="M7" i="7"/>
  <c r="R7" i="7" s="1"/>
  <c r="I7" i="7"/>
  <c r="E7" i="7"/>
  <c r="P7" i="7" s="1"/>
  <c r="Q6" i="7"/>
  <c r="M6" i="7"/>
  <c r="R6" i="7" s="1"/>
  <c r="I6" i="7"/>
  <c r="E6" i="7"/>
  <c r="P6" i="7" s="1"/>
  <c r="M5" i="7"/>
  <c r="R5" i="7" s="1"/>
  <c r="I5" i="7"/>
  <c r="Q5" i="7" s="1"/>
  <c r="E5" i="7"/>
  <c r="P5" i="7" s="1"/>
  <c r="M4" i="7"/>
  <c r="R4" i="7" s="1"/>
  <c r="I4" i="7"/>
  <c r="Q4" i="7" s="1"/>
  <c r="E4" i="7"/>
  <c r="P4" i="7" s="1"/>
  <c r="M3" i="7"/>
  <c r="R3" i="7" s="1"/>
  <c r="I3" i="7"/>
  <c r="Q3" i="7" s="1"/>
  <c r="E3" i="7"/>
  <c r="P3" i="7" s="1"/>
  <c r="M2" i="7"/>
  <c r="R2" i="7" s="1"/>
  <c r="I2" i="7"/>
  <c r="Q2" i="7" s="1"/>
  <c r="E2" i="7"/>
  <c r="P2" i="7" s="1"/>
  <c r="M9" i="6"/>
  <c r="R9" i="6" s="1"/>
  <c r="I9" i="6"/>
  <c r="Q9" i="6" s="1"/>
  <c r="E9" i="6"/>
  <c r="P9" i="6" s="1"/>
  <c r="Q8" i="6"/>
  <c r="M8" i="6"/>
  <c r="R8" i="6" s="1"/>
  <c r="I8" i="6"/>
  <c r="E8" i="6"/>
  <c r="P8" i="6" s="1"/>
  <c r="M7" i="6"/>
  <c r="R7" i="6" s="1"/>
  <c r="I7" i="6"/>
  <c r="Q7" i="6" s="1"/>
  <c r="E7" i="6"/>
  <c r="P7" i="6" s="1"/>
  <c r="M6" i="6"/>
  <c r="R6" i="6" s="1"/>
  <c r="I6" i="6"/>
  <c r="Q6" i="6" s="1"/>
  <c r="E6" i="6"/>
  <c r="P6" i="6" s="1"/>
  <c r="M5" i="6"/>
  <c r="R5" i="6" s="1"/>
  <c r="I5" i="6"/>
  <c r="Q5" i="6" s="1"/>
  <c r="E5" i="6"/>
  <c r="P5" i="6" s="1"/>
  <c r="M4" i="6"/>
  <c r="R4" i="6" s="1"/>
  <c r="I4" i="6"/>
  <c r="Q4" i="6" s="1"/>
  <c r="E4" i="6"/>
  <c r="P4" i="6" s="1"/>
  <c r="M3" i="6"/>
  <c r="R3" i="6" s="1"/>
  <c r="I3" i="6"/>
  <c r="Q3" i="6" s="1"/>
  <c r="E3" i="6"/>
  <c r="P3" i="6" s="1"/>
  <c r="P2" i="6"/>
  <c r="M2" i="6"/>
  <c r="R2" i="6" s="1"/>
  <c r="I2" i="6"/>
  <c r="Q2" i="6" s="1"/>
  <c r="E2" i="6"/>
  <c r="M3" i="5"/>
  <c r="R3" i="5" s="1"/>
  <c r="M4" i="5"/>
  <c r="R4" i="5" s="1"/>
  <c r="M5" i="5"/>
  <c r="R5" i="5" s="1"/>
  <c r="M6" i="5"/>
  <c r="R6" i="5" s="1"/>
  <c r="M7" i="5"/>
  <c r="R7" i="5" s="1"/>
  <c r="M8" i="5"/>
  <c r="R8" i="5" s="1"/>
  <c r="M9" i="5"/>
  <c r="R9" i="5" s="1"/>
  <c r="M2" i="5"/>
  <c r="R2" i="5" s="1"/>
  <c r="I2" i="5"/>
  <c r="Q2" i="5" s="1"/>
  <c r="I3" i="5"/>
  <c r="Q3" i="5" s="1"/>
  <c r="I4" i="5"/>
  <c r="Q4" i="5" s="1"/>
  <c r="I5" i="5"/>
  <c r="Q5" i="5" s="1"/>
  <c r="I6" i="5"/>
  <c r="Q6" i="5" s="1"/>
  <c r="I7" i="5"/>
  <c r="Q7" i="5" s="1"/>
  <c r="I8" i="5"/>
  <c r="Q8" i="5" s="1"/>
  <c r="I9" i="5"/>
  <c r="Q9" i="5" s="1"/>
  <c r="E2" i="5"/>
  <c r="P2" i="5" s="1"/>
  <c r="E3" i="5"/>
  <c r="P3" i="5" s="1"/>
  <c r="E4" i="5"/>
  <c r="P4" i="5" s="1"/>
  <c r="E5" i="5"/>
  <c r="P5" i="5" s="1"/>
  <c r="E6" i="5"/>
  <c r="P6" i="5" s="1"/>
  <c r="E7" i="5"/>
  <c r="P7" i="5" s="1"/>
  <c r="E8" i="5"/>
  <c r="P8" i="5" s="1"/>
  <c r="E9" i="5"/>
  <c r="P9" i="5" s="1"/>
  <c r="M2" i="3"/>
  <c r="M3" i="3"/>
  <c r="M4" i="3"/>
  <c r="M5" i="3"/>
  <c r="M6" i="3"/>
  <c r="M7" i="3"/>
  <c r="M8" i="3"/>
  <c r="M9" i="3"/>
  <c r="L9" i="3"/>
  <c r="L8" i="3"/>
  <c r="L7" i="3"/>
  <c r="L6" i="3"/>
  <c r="L5" i="3"/>
  <c r="L4" i="3"/>
  <c r="L3" i="3"/>
  <c r="L2" i="3"/>
  <c r="M2" i="2" l="1"/>
  <c r="M3" i="2"/>
  <c r="M4" i="2"/>
  <c r="M5" i="2"/>
  <c r="M6" i="2"/>
  <c r="M7" i="2"/>
  <c r="M8" i="2"/>
  <c r="M9" i="2"/>
  <c r="M2" i="1"/>
  <c r="M3" i="1"/>
  <c r="M4" i="1"/>
  <c r="M5" i="1"/>
  <c r="M6" i="1"/>
  <c r="M7" i="1"/>
  <c r="M8" i="1"/>
  <c r="M9" i="1"/>
  <c r="L9" i="2"/>
  <c r="L8" i="2"/>
  <c r="L7" i="2"/>
  <c r="L6" i="2"/>
  <c r="L5" i="2"/>
  <c r="L4" i="2"/>
  <c r="L3" i="2"/>
  <c r="L2" i="2"/>
  <c r="L2" i="1" l="1"/>
  <c r="L3" i="1"/>
  <c r="L4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<sst xmlns="http://schemas.openxmlformats.org/spreadsheetml/2006/main" count="90" uniqueCount="22">
  <si>
    <t>n</t>
  </si>
  <si>
    <t>Mean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</si>
  <si>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</si>
  <si>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</si>
  <si>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</si>
  <si>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</si>
  <si>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</si>
  <si>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</si>
  <si>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</si>
  <si>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</si>
  <si>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</si>
  <si>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</si>
  <si>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(7.5e-7)nlgn</t>
  </si>
  <si>
    <t>(4e-7)nlgn</t>
  </si>
  <si>
    <t>(4.5e-7)n</t>
  </si>
  <si>
    <t>1.00E+05</t>
  </si>
  <si>
    <t>1.00E+06</t>
  </si>
  <si>
    <t>1.00E+07</t>
  </si>
  <si>
    <t>k</t>
  </si>
  <si>
    <t>100000</t>
  </si>
  <si>
    <t>1000000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</si>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</sst>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HeapSort!$B$2:$B$9</c:f>
              <c:numCache>
                <c:formatCode>General</c:formatCode>
                <c:ptCount val="8"/>
                <c:pt idx="0">
                  <c:v>5.9075483819469803E-2</c:v>
                </c:pt>
                <c:pt idx="1">
                  <c:v>0.127800815971568</c:v>
                </c:pt>
                <c:pt idx="2">
                  <c:v>0.27386428695171999</c:v>
                </c:pt>
                <c:pt idx="3">
                  <c:v>0.58876346587203399</c:v>
                </c:pt>
                <c:pt idx="4">
                  <c:v>1.25964755495078</c:v>
                </c:pt>
                <c:pt idx="5">
                  <c:v>2.7509911060333199</c:v>
                </c:pt>
                <c:pt idx="6">
                  <c:v>7.5886964211240402</c:v>
                </c:pt>
                <c:pt idx="7">
                  <c:v>17.712217266205698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F-43BD-A23C-7F58F391C4D3}"/>
            </c:ext>
          </c:extLst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HeapSort!$C$2:$C$9</c:f>
              <c:numCache>
                <c:formatCode>General</c:formatCode>
                <c:ptCount val="8"/>
                <c:pt idx="0">
                  <c:v>5.9496804140508099E-2</c:v>
                </c:pt>
                <c:pt idx="1">
                  <c:v>0.129464115947484</c:v>
                </c:pt>
                <c:pt idx="2">
                  <c:v>0.27550234994850997</c:v>
                </c:pt>
                <c:pt idx="3">
                  <c:v>0.59289627196267203</c:v>
                </c:pt>
                <c:pt idx="4">
                  <c:v>1.2810065189842099</c:v>
                </c:pt>
                <c:pt idx="5">
                  <c:v>2.80644784099422</c:v>
                </c:pt>
                <c:pt idx="6">
                  <c:v>8.5100732108112407</c:v>
                </c:pt>
                <c:pt idx="7">
                  <c:v>18.363585392944501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F-43BD-A23C-7F58F391C4D3}"/>
            </c:ext>
          </c:extLst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HeapSort!$D$2:$D$9</c:f>
              <c:numCache>
                <c:formatCode>General</c:formatCode>
                <c:ptCount val="8"/>
                <c:pt idx="0">
                  <c:v>5.9166902909055297E-2</c:v>
                </c:pt>
                <c:pt idx="1">
                  <c:v>0.12903629615902901</c:v>
                </c:pt>
                <c:pt idx="2">
                  <c:v>0.27820231299847298</c:v>
                </c:pt>
                <c:pt idx="3">
                  <c:v>0.59830157202668399</c:v>
                </c:pt>
                <c:pt idx="4">
                  <c:v>1.2750668730586701</c:v>
                </c:pt>
                <c:pt idx="5">
                  <c:v>2.81309642991982</c:v>
                </c:pt>
                <c:pt idx="6">
                  <c:v>8.4545290498062897</c:v>
                </c:pt>
                <c:pt idx="7">
                  <c:v>18.260993043892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F-43BD-A23C-7F58F391C4D3}"/>
            </c:ext>
          </c:extLst>
        </c:ser>
        <c:ser>
          <c:idx val="3"/>
          <c:order val="3"/>
          <c:tx>
            <c:strRef>
              <c:f>HeapSort!$E$1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HeapSort!$E$2:$E$9</c:f>
              <c:numCache>
                <c:formatCode>General</c:formatCode>
                <c:ptCount val="8"/>
                <c:pt idx="0">
                  <c:v>5.9113251045346198E-2</c:v>
                </c:pt>
                <c:pt idx="1">
                  <c:v>0.12881224416196299</c:v>
                </c:pt>
                <c:pt idx="2">
                  <c:v>0.277688303962349</c:v>
                </c:pt>
                <c:pt idx="3">
                  <c:v>0.59676473890431203</c:v>
                </c:pt>
                <c:pt idx="4">
                  <c:v>1.26965741696767</c:v>
                </c:pt>
                <c:pt idx="5">
                  <c:v>2.8210046179592601</c:v>
                </c:pt>
                <c:pt idx="6">
                  <c:v>8.4782935150433296</c:v>
                </c:pt>
                <c:pt idx="7">
                  <c:v>18.357868513092399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F-43BD-A23C-7F58F391C4D3}"/>
            </c:ext>
          </c:extLst>
        </c:ser>
        <c:ser>
          <c:idx val="4"/>
          <c:order val="4"/>
          <c:tx>
            <c:strRef>
              <c:f>HeapSort!$F$1</c:f>
              <c:strCache>
                <c:ptCount val="1"/>
                <c:pt idx="0">
                  <c:v>Run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HeapSort!$F$2:$F$9</c:f>
              <c:numCache>
                <c:formatCode>General</c:formatCode>
                <c:ptCount val="8"/>
                <c:pt idx="0">
                  <c:v>5.9325472917407703E-2</c:v>
                </c:pt>
                <c:pt idx="1">
                  <c:v>0.12900632899254499</c:v>
                </c:pt>
                <c:pt idx="2">
                  <c:v>0.27770239207893599</c:v>
                </c:pt>
                <c:pt idx="3">
                  <c:v>0.59662755997851402</c:v>
                </c:pt>
                <c:pt idx="4">
                  <c:v>1.2816962641663801</c:v>
                </c:pt>
                <c:pt idx="5">
                  <c:v>2.8028289519716001</c:v>
                </c:pt>
                <c:pt idx="6">
                  <c:v>8.5096791430842096</c:v>
                </c:pt>
                <c:pt idx="7">
                  <c:v>18.462051112204701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BF-43BD-A23C-7F58F391C4D3}"/>
            </c:ext>
          </c:extLst>
        </c:ser>
        <c:ser>
          <c:idx val="5"/>
          <c:order val="5"/>
          <c:tx>
            <c:strRef>
              <c:f>HeapSort!$G$1</c:f>
              <c:strCache>
                <c:ptCount val="1"/>
                <c:pt idx="0">
                  <c:v>Run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HeapSort!$G$2:$G$9</c:f>
              <c:numCache>
                <c:formatCode>General</c:formatCode>
                <c:ptCount val="8"/>
                <c:pt idx="0">
                  <c:v>5.95430550165474E-2</c:v>
                </c:pt>
                <c:pt idx="1">
                  <c:v>0.12891178810968901</c:v>
                </c:pt>
                <c:pt idx="2">
                  <c:v>0.27612151112407401</c:v>
                </c:pt>
                <c:pt idx="3">
                  <c:v>0.59879990504123204</c:v>
                </c:pt>
                <c:pt idx="4">
                  <c:v>1.28157412004657</c:v>
                </c:pt>
                <c:pt idx="5">
                  <c:v>2.8256541308946899</c:v>
                </c:pt>
                <c:pt idx="6">
                  <c:v>8.4487972408533096</c:v>
                </c:pt>
                <c:pt idx="7">
                  <c:v>18.4904448981396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BF-43BD-A23C-7F58F391C4D3}"/>
            </c:ext>
          </c:extLst>
        </c:ser>
        <c:ser>
          <c:idx val="6"/>
          <c:order val="6"/>
          <c:tx>
            <c:strRef>
              <c:f>HeapSort!$H$1</c:f>
              <c:strCache>
                <c:ptCount val="1"/>
                <c:pt idx="0">
                  <c:v>Run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HeapSort!$H$2:$H$9</c:f>
              <c:numCache>
                <c:formatCode>General</c:formatCode>
                <c:ptCount val="8"/>
                <c:pt idx="0">
                  <c:v>5.9208074118942002E-2</c:v>
                </c:pt>
                <c:pt idx="1">
                  <c:v>0.12854550988413299</c:v>
                </c:pt>
                <c:pt idx="2">
                  <c:v>0.27743829903192802</c:v>
                </c:pt>
                <c:pt idx="3">
                  <c:v>0.59289643401280001</c:v>
                </c:pt>
                <c:pt idx="4">
                  <c:v>1.2746509471908201</c:v>
                </c:pt>
                <c:pt idx="5">
                  <c:v>2.8246702770702501</c:v>
                </c:pt>
                <c:pt idx="6">
                  <c:v>8.5495962048880703</c:v>
                </c:pt>
                <c:pt idx="7">
                  <c:v>18.367620050907099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BF-43BD-A23C-7F58F391C4D3}"/>
            </c:ext>
          </c:extLst>
        </c:ser>
        <c:ser>
          <c:idx val="7"/>
          <c:order val="7"/>
          <c:tx>
            <c:strRef>
              <c:f>HeapSort!$I$1</c:f>
              <c:strCache>
                <c:ptCount val="1"/>
                <c:pt idx="0">
                  <c:v>Run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HeapSort!$I$2:$I$9</c:f>
              <c:numCache>
                <c:formatCode>General</c:formatCode>
                <c:ptCount val="8"/>
                <c:pt idx="0">
                  <c:v>5.9890121920034199E-2</c:v>
                </c:pt>
                <c:pt idx="1">
                  <c:v>0.12863440113142099</c:v>
                </c:pt>
                <c:pt idx="2">
                  <c:v>0.27666900306940001</c:v>
                </c:pt>
                <c:pt idx="3">
                  <c:v>0.595878303982317</c:v>
                </c:pt>
                <c:pt idx="4">
                  <c:v>1.2774997870437801</c:v>
                </c:pt>
                <c:pt idx="5">
                  <c:v>2.8414616121444798</c:v>
                </c:pt>
                <c:pt idx="6">
                  <c:v>8.4924712190404499</c:v>
                </c:pt>
                <c:pt idx="7">
                  <c:v>18.497662903042499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BF-43BD-A23C-7F58F391C4D3}"/>
            </c:ext>
          </c:extLst>
        </c:ser>
        <c:ser>
          <c:idx val="8"/>
          <c:order val="8"/>
          <c:tx>
            <c:strRef>
              <c:f>HeapSort!$J$1</c:f>
              <c:strCache>
                <c:ptCount val="1"/>
                <c:pt idx="0">
                  <c:v>Run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HeapSort!$J$2:$J$9</c:f>
              <c:numCache>
                <c:formatCode>General</c:formatCode>
                <c:ptCount val="8"/>
                <c:pt idx="0">
                  <c:v>5.92614859342575E-2</c:v>
                </c:pt>
                <c:pt idx="1">
                  <c:v>0.12866550986655001</c:v>
                </c:pt>
                <c:pt idx="2">
                  <c:v>0.27758503612130803</c:v>
                </c:pt>
                <c:pt idx="3">
                  <c:v>0.59871225897222702</c:v>
                </c:pt>
                <c:pt idx="4">
                  <c:v>1.2758041850756801</c:v>
                </c:pt>
                <c:pt idx="5">
                  <c:v>2.8678441899828599</c:v>
                </c:pt>
                <c:pt idx="6">
                  <c:v>8.5575247278902609</c:v>
                </c:pt>
                <c:pt idx="7">
                  <c:v>18.5672330588568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BF-43BD-A23C-7F58F391C4D3}"/>
            </c:ext>
          </c:extLst>
        </c:ser>
        <c:ser>
          <c:idx val="9"/>
          <c:order val="9"/>
          <c:tx>
            <c:strRef>
              <c:f>HeapSort!$K$1</c:f>
              <c:strCache>
                <c:ptCount val="1"/>
                <c:pt idx="0">
                  <c:v>Run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HeapSort!$K$2:$K$9</c:f>
              <c:numCache>
                <c:formatCode>General</c:formatCode>
                <c:ptCount val="8"/>
                <c:pt idx="0">
                  <c:v>5.9334069024771403E-2</c:v>
                </c:pt>
                <c:pt idx="1">
                  <c:v>0.12849937495775501</c:v>
                </c:pt>
                <c:pt idx="2">
                  <c:v>0.27731882315128997</c:v>
                </c:pt>
                <c:pt idx="3">
                  <c:v>0.59877098910510496</c:v>
                </c:pt>
                <c:pt idx="4">
                  <c:v>1.2789368801750201</c:v>
                </c:pt>
                <c:pt idx="5">
                  <c:v>2.93024373683147</c:v>
                </c:pt>
                <c:pt idx="6">
                  <c:v>8.5458264099434</c:v>
                </c:pt>
                <c:pt idx="7">
                  <c:v>18.586042746202999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BF-43BD-A23C-7F58F391C4D3}"/>
            </c:ext>
          </c:extLst>
        </c:ser>
        <c:ser>
          <c:idx val="10"/>
          <c:order val="10"/>
          <c:tx>
            <c:strRef>
              <c:f>HeapSort!$L$1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HeapSort!$L$2:$L$9</c:f>
              <c:numCache>
                <c:formatCode>General</c:formatCode>
                <c:ptCount val="8"/>
                <c:pt idx="0">
                  <c:v>5.9341472084633959E-2</c:v>
                </c:pt>
                <c:pt idx="1">
                  <c:v>0.12873763851821371</c:v>
                </c:pt>
                <c:pt idx="2">
                  <c:v>0.2768092318437988</c:v>
                </c:pt>
                <c:pt idx="3">
                  <c:v>0.59584114998578974</c:v>
                </c:pt>
                <c:pt idx="4">
                  <c:v>1.2755540547659581</c:v>
                </c:pt>
                <c:pt idx="5">
                  <c:v>2.8284242893801972</c:v>
                </c:pt>
                <c:pt idx="6">
                  <c:v>8.41354871424846</c:v>
                </c:pt>
                <c:pt idx="7">
                  <c:v>18.36657189854883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BF-43BD-A23C-7F58F391C4D3}"/>
            </c:ext>
          </c:extLst>
        </c:ser>
        <c:ser>
          <c:idx val="11"/>
          <c:order val="11"/>
          <c:tx>
            <c:strRef>
              <c:f>HeapSort!$M$1</c:f>
              <c:strCache>
                <c:ptCount val="1"/>
                <c:pt idx="0">
                  <c:v>(7.5e-7)nlgn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(7.5e-7)nlgn</c:nam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HeapSort!$M$2:$M$9</c:f>
              <c:numCache>
                <c:formatCode>General</c:formatCode>
                <c:ptCount val="8"/>
                <c:pt idx="0">
                  <c:v>9.9657842846620881E-2</c:v>
                </c:pt>
                <c:pt idx="1">
                  <c:v>0.21431568569324175</c:v>
                </c:pt>
                <c:pt idx="2">
                  <c:v>0.45863137138648352</c:v>
                </c:pt>
                <c:pt idx="3">
                  <c:v>0.9772627427729671</c:v>
                </c:pt>
                <c:pt idx="4">
                  <c:v>2.0745254855459341</c:v>
                </c:pt>
                <c:pt idx="5">
                  <c:v>4.3890509710918684</c:v>
                </c:pt>
                <c:pt idx="6">
                  <c:v>9.2581019421837372</c:v>
                </c:pt>
                <c:pt idx="7">
                  <c:v>19.476203884367475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BF-43BD-A23C-7F58F391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3216"/>
        <c:axId val="1993770624"/>
      </c:scatterChart>
      <c:valAx>
        <c:axId val="19934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70624"/>
        <c:crosses val="autoZero"/>
        <c:crossBetween val="midCat"/>
      </c:valAx>
      <c:valAx>
        <c:axId val="1993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QuickSort!$B$2:$B$9</c:f>
              <c:numCache>
                <c:formatCode>General</c:formatCode>
                <c:ptCount val="8"/>
                <c:pt idx="0">
                  <c:v>2.3989367997273799E-2</c:v>
                </c:pt>
                <c:pt idx="1">
                  <c:v>5.2103501046076403E-2</c:v>
                </c:pt>
                <c:pt idx="2">
                  <c:v>0.11631588311865899</c:v>
                </c:pt>
                <c:pt idx="3">
                  <c:v>0.237711415160447</c:v>
                </c:pt>
                <c:pt idx="4">
                  <c:v>0.51077655400149502</c:v>
                </c:pt>
                <c:pt idx="5">
                  <c:v>1.2312142068985801</c:v>
                </c:pt>
                <c:pt idx="6">
                  <c:v>2.58479549689218</c:v>
                </c:pt>
                <c:pt idx="7">
                  <c:v>8.7145126929972303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E-4A2B-B1C4-F2C79DFAD410}"/>
            </c:ext>
          </c:extLst>
        </c:ser>
        <c:ser>
          <c:idx val="1"/>
          <c:order val="1"/>
          <c:tx>
            <c:strRef>
              <c:f>QuickSort!$C$1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QuickSort!$C$2:$C$9</c:f>
              <c:numCache>
                <c:formatCode>General</c:formatCode>
                <c:ptCount val="8"/>
                <c:pt idx="0">
                  <c:v>2.5231233099475499E-2</c:v>
                </c:pt>
                <c:pt idx="1">
                  <c:v>5.3197483997791999E-2</c:v>
                </c:pt>
                <c:pt idx="2">
                  <c:v>0.11426930991001399</c:v>
                </c:pt>
                <c:pt idx="3">
                  <c:v>0.23983843601308699</c:v>
                </c:pt>
                <c:pt idx="4">
                  <c:v>0.52068799897096996</c:v>
                </c:pt>
                <c:pt idx="5">
                  <c:v>1.2321890669409099</c:v>
                </c:pt>
                <c:pt idx="6">
                  <c:v>2.8030329870525699</c:v>
                </c:pt>
                <c:pt idx="7">
                  <c:v>9.1844468470662797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E-4A2B-B1C4-F2C79DFAD410}"/>
            </c:ext>
          </c:extLst>
        </c:ser>
        <c:ser>
          <c:idx val="2"/>
          <c:order val="2"/>
          <c:tx>
            <c:strRef>
              <c:f>QuickSort!$D$1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QuickSort!$D$2:$D$9</c:f>
              <c:numCache>
                <c:formatCode>General</c:formatCode>
                <c:ptCount val="8"/>
                <c:pt idx="0">
                  <c:v>2.38041521515697E-2</c:v>
                </c:pt>
                <c:pt idx="1">
                  <c:v>5.34660390112549E-2</c:v>
                </c:pt>
                <c:pt idx="2">
                  <c:v>0.10875470098108</c:v>
                </c:pt>
                <c:pt idx="3">
                  <c:v>0.26047365693375402</c:v>
                </c:pt>
                <c:pt idx="4">
                  <c:v>0.52021058415994004</c:v>
                </c:pt>
                <c:pt idx="5">
                  <c:v>1.1869810321368199</c:v>
                </c:pt>
                <c:pt idx="6">
                  <c:v>2.97238794900476</c:v>
                </c:pt>
                <c:pt idx="7">
                  <c:v>9.7764570009894598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E-4A2B-B1C4-F2C79DFAD410}"/>
            </c:ext>
          </c:extLst>
        </c:ser>
        <c:ser>
          <c:idx val="3"/>
          <c:order val="3"/>
          <c:tx>
            <c:strRef>
              <c:f>QuickSort!$E$1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QuickSort!$E$2:$E$9</c:f>
              <c:numCache>
                <c:formatCode>General</c:formatCode>
                <c:ptCount val="8"/>
                <c:pt idx="0">
                  <c:v>2.5027411058545099E-2</c:v>
                </c:pt>
                <c:pt idx="1">
                  <c:v>5.4071818012744098E-2</c:v>
                </c:pt>
                <c:pt idx="2">
                  <c:v>0.108647538116201</c:v>
                </c:pt>
                <c:pt idx="3">
                  <c:v>0.24040132691152299</c:v>
                </c:pt>
                <c:pt idx="4">
                  <c:v>0.50638339412398603</c:v>
                </c:pt>
                <c:pt idx="5">
                  <c:v>1.20551919587887</c:v>
                </c:pt>
                <c:pt idx="6">
                  <c:v>2.8867365350015399</c:v>
                </c:pt>
                <c:pt idx="7">
                  <c:v>9.0305152288638002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E-4A2B-B1C4-F2C79DFAD410}"/>
            </c:ext>
          </c:extLst>
        </c:ser>
        <c:ser>
          <c:idx val="4"/>
          <c:order val="4"/>
          <c:tx>
            <c:strRef>
              <c:f>QuickSort!$F$1</c:f>
              <c:strCache>
                <c:ptCount val="1"/>
                <c:pt idx="0">
                  <c:v>Run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QuickSort!$F$2:$F$9</c:f>
              <c:numCache>
                <c:formatCode>General</c:formatCode>
                <c:ptCount val="8"/>
                <c:pt idx="0">
                  <c:v>2.52109498251229E-2</c:v>
                </c:pt>
                <c:pt idx="1">
                  <c:v>5.5889698909595602E-2</c:v>
                </c:pt>
                <c:pt idx="2">
                  <c:v>0.115214977180585</c:v>
                </c:pt>
                <c:pt idx="3">
                  <c:v>0.246210216078907</c:v>
                </c:pt>
                <c:pt idx="4">
                  <c:v>0.53529824689030603</c:v>
                </c:pt>
                <c:pt idx="5">
                  <c:v>1.18446806818246</c:v>
                </c:pt>
                <c:pt idx="6">
                  <c:v>2.7521960560698</c:v>
                </c:pt>
                <c:pt idx="7">
                  <c:v>8.9861107231117696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EE-4A2B-B1C4-F2C79DFAD410}"/>
            </c:ext>
          </c:extLst>
        </c:ser>
        <c:ser>
          <c:idx val="5"/>
          <c:order val="5"/>
          <c:tx>
            <c:strRef>
              <c:f>QuickSort!$G$1</c:f>
              <c:strCache>
                <c:ptCount val="1"/>
                <c:pt idx="0">
                  <c:v>Run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QuickSort!$G$2:$G$9</c:f>
              <c:numCache>
                <c:formatCode>General</c:formatCode>
                <c:ptCount val="8"/>
                <c:pt idx="0">
                  <c:v>2.4409603094682E-2</c:v>
                </c:pt>
                <c:pt idx="1">
                  <c:v>5.3687711013481E-2</c:v>
                </c:pt>
                <c:pt idx="2">
                  <c:v>0.115606653038412</c:v>
                </c:pt>
                <c:pt idx="3">
                  <c:v>0.237100024009123</c:v>
                </c:pt>
                <c:pt idx="4">
                  <c:v>0.55269716284237802</c:v>
                </c:pt>
                <c:pt idx="5">
                  <c:v>1.1580457598902201</c:v>
                </c:pt>
                <c:pt idx="6">
                  <c:v>3.0314213219098698</c:v>
                </c:pt>
                <c:pt idx="7">
                  <c:v>9.3184253880754095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EE-4A2B-B1C4-F2C79DFAD410}"/>
            </c:ext>
          </c:extLst>
        </c:ser>
        <c:ser>
          <c:idx val="6"/>
          <c:order val="6"/>
          <c:tx>
            <c:strRef>
              <c:f>QuickSort!$H$1</c:f>
              <c:strCache>
                <c:ptCount val="1"/>
                <c:pt idx="0">
                  <c:v>Run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QuickSort!$H$2:$H$9</c:f>
              <c:numCache>
                <c:formatCode>General</c:formatCode>
                <c:ptCount val="8"/>
                <c:pt idx="0">
                  <c:v>2.41624610498547E-2</c:v>
                </c:pt>
                <c:pt idx="1">
                  <c:v>5.2224291022866902E-2</c:v>
                </c:pt>
                <c:pt idx="2">
                  <c:v>0.120094776153564</c:v>
                </c:pt>
                <c:pt idx="3">
                  <c:v>0.25057122600264797</c:v>
                </c:pt>
                <c:pt idx="4">
                  <c:v>0.53828648896887898</c:v>
                </c:pt>
                <c:pt idx="5">
                  <c:v>1.20954330801032</c:v>
                </c:pt>
                <c:pt idx="6">
                  <c:v>3.13120625982992</c:v>
                </c:pt>
                <c:pt idx="7">
                  <c:v>9.2432769930455798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EE-4A2B-B1C4-F2C79DFAD410}"/>
            </c:ext>
          </c:extLst>
        </c:ser>
        <c:ser>
          <c:idx val="7"/>
          <c:order val="7"/>
          <c:tx>
            <c:strRef>
              <c:f>QuickSort!$I$1</c:f>
              <c:strCache>
                <c:ptCount val="1"/>
                <c:pt idx="0">
                  <c:v>Run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QuickSort!$I$2:$I$9</c:f>
              <c:numCache>
                <c:formatCode>General</c:formatCode>
                <c:ptCount val="8"/>
                <c:pt idx="0">
                  <c:v>2.4946345947682799E-2</c:v>
                </c:pt>
                <c:pt idx="1">
                  <c:v>5.3394726943224599E-2</c:v>
                </c:pt>
                <c:pt idx="2">
                  <c:v>0.11283400095999201</c:v>
                </c:pt>
                <c:pt idx="3">
                  <c:v>0.24040639190934501</c:v>
                </c:pt>
                <c:pt idx="4">
                  <c:v>0.56637518596835401</c:v>
                </c:pt>
                <c:pt idx="5">
                  <c:v>1.18610699498094</c:v>
                </c:pt>
                <c:pt idx="6">
                  <c:v>3.6029864838346799</c:v>
                </c:pt>
                <c:pt idx="7">
                  <c:v>9.30528944917023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EE-4A2B-B1C4-F2C79DFAD410}"/>
            </c:ext>
          </c:extLst>
        </c:ser>
        <c:ser>
          <c:idx val="8"/>
          <c:order val="8"/>
          <c:tx>
            <c:strRef>
              <c:f>QuickSort!$J$1</c:f>
              <c:strCache>
                <c:ptCount val="1"/>
                <c:pt idx="0">
                  <c:v>Run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QuickSort!$J$2:$J$9</c:f>
              <c:numCache>
                <c:formatCode>General</c:formatCode>
                <c:ptCount val="8"/>
                <c:pt idx="0">
                  <c:v>2.4597404990345201E-2</c:v>
                </c:pt>
                <c:pt idx="1">
                  <c:v>5.20470740739256E-2</c:v>
                </c:pt>
                <c:pt idx="2">
                  <c:v>0.11529495916329301</c:v>
                </c:pt>
                <c:pt idx="3">
                  <c:v>0.24083074810914601</c:v>
                </c:pt>
                <c:pt idx="4">
                  <c:v>0.49895241996273398</c:v>
                </c:pt>
                <c:pt idx="5">
                  <c:v>1.18397259386256</c:v>
                </c:pt>
                <c:pt idx="6">
                  <c:v>3.78009865316562</c:v>
                </c:pt>
                <c:pt idx="7">
                  <c:v>9.2358772819861699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EE-4A2B-B1C4-F2C79DFAD410}"/>
            </c:ext>
          </c:extLst>
        </c:ser>
        <c:ser>
          <c:idx val="9"/>
          <c:order val="9"/>
          <c:tx>
            <c:strRef>
              <c:f>QuickSort!$K$1</c:f>
              <c:strCache>
                <c:ptCount val="1"/>
                <c:pt idx="0">
                  <c:v>Run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QuickSort!$K$2:$K$9</c:f>
              <c:numCache>
                <c:formatCode>General</c:formatCode>
                <c:ptCount val="8"/>
                <c:pt idx="0">
                  <c:v>2.44485309813171E-2</c:v>
                </c:pt>
                <c:pt idx="1">
                  <c:v>5.2754622884094701E-2</c:v>
                </c:pt>
                <c:pt idx="2">
                  <c:v>0.110014952020719</c:v>
                </c:pt>
                <c:pt idx="3">
                  <c:v>0.232977952109649</c:v>
                </c:pt>
                <c:pt idx="4">
                  <c:v>0.51705932803452004</c:v>
                </c:pt>
                <c:pt idx="5">
                  <c:v>1.20235864422284</c:v>
                </c:pt>
                <c:pt idx="6">
                  <c:v>3.8743646279908699</c:v>
                </c:pt>
                <c:pt idx="7">
                  <c:v>9.4431689719203806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EE-4A2B-B1C4-F2C79DFAD410}"/>
            </c:ext>
          </c:extLst>
        </c:ser>
        <c:ser>
          <c:idx val="10"/>
          <c:order val="10"/>
          <c:tx>
            <c:strRef>
              <c:f>QuickSort!$L$1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QuickSort!$L$2:$L$9</c:f>
              <c:numCache>
                <c:formatCode>General</c:formatCode>
                <c:ptCount val="8"/>
                <c:pt idx="0">
                  <c:v>2.4582746019586883E-2</c:v>
                </c:pt>
                <c:pt idx="1">
                  <c:v>5.3283696691505587E-2</c:v>
                </c:pt>
                <c:pt idx="2">
                  <c:v>0.11370477506425189</c:v>
                </c:pt>
                <c:pt idx="3">
                  <c:v>0.24265213932376289</c:v>
                </c:pt>
                <c:pt idx="4">
                  <c:v>0.52667273639235623</c:v>
                </c:pt>
                <c:pt idx="5">
                  <c:v>1.1980398871004521</c:v>
                </c:pt>
                <c:pt idx="6">
                  <c:v>3.1419226370751807</c:v>
                </c:pt>
                <c:pt idx="7">
                  <c:v>9.223808057722632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EE-4A2B-B1C4-F2C79DFAD410}"/>
            </c:ext>
          </c:extLst>
        </c:ser>
        <c:ser>
          <c:idx val="11"/>
          <c:order val="11"/>
          <c:tx>
            <c:strRef>
              <c:f>QuickSort!$M$1</c:f>
              <c:strCache>
                <c:ptCount val="1"/>
                <c:pt idx="0">
                  <c:v>(4e-7)nlgn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(4e-7)nlgn</c:nam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QuickSort!$M$2:$M$9</c:f>
              <c:numCache>
                <c:formatCode>General</c:formatCode>
                <c:ptCount val="8"/>
                <c:pt idx="0">
                  <c:v>5.3150849518197804E-2</c:v>
                </c:pt>
                <c:pt idx="1">
                  <c:v>0.11430169903639559</c:v>
                </c:pt>
                <c:pt idx="2">
                  <c:v>0.24460339807279119</c:v>
                </c:pt>
                <c:pt idx="3">
                  <c:v>0.52120679614558241</c:v>
                </c:pt>
                <c:pt idx="4">
                  <c:v>1.1064135922911649</c:v>
                </c:pt>
                <c:pt idx="5">
                  <c:v>2.3408271845823299</c:v>
                </c:pt>
                <c:pt idx="6">
                  <c:v>4.9376543691646591</c:v>
                </c:pt>
                <c:pt idx="7">
                  <c:v>10.387308738329319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EE-4A2B-B1C4-F2C79DFA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3216"/>
        <c:axId val="1993770624"/>
      </c:scatterChart>
      <c:valAx>
        <c:axId val="19934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70624"/>
        <c:crosses val="autoZero"/>
        <c:crossBetween val="midCat"/>
      </c:valAx>
      <c:valAx>
        <c:axId val="1993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Sort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CountSort!$B$1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CountSort!$B$2:$B$9</c:f>
              <c:numCache>
                <c:formatCode>General</c:formatCode>
                <c:ptCount val="8"/>
                <c:pt idx="0">
                  <c:v>1.47883682511746E-2</c:v>
                </c:pt>
                <c:pt idx="1">
                  <c:v>1.7486909870058201E-2</c:v>
                </c:pt>
                <c:pt idx="2">
                  <c:v>2.4414172396063801E-2</c:v>
                </c:pt>
                <c:pt idx="3">
                  <c:v>3.9822538848966298E-2</c:v>
                </c:pt>
                <c:pt idx="4">
                  <c:v>7.34685519710183E-2</c:v>
                </c:pt>
                <c:pt idx="5">
                  <c:v>0.135875551961362</c:v>
                </c:pt>
                <c:pt idx="6">
                  <c:v>0.26860038563609101</c:v>
                </c:pt>
                <c:pt idx="7">
                  <c:v>0.527332270052284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F-423F-B68E-4F6FD07E3A5C}"/>
            </c:ext>
          </c:extLst>
        </c:ser>
        <c:ser>
          <c:idx val="1"/>
          <c:order val="1"/>
          <c:tx>
            <c:strRef>
              <c:f>CountSort!$C$1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CountSort!$C$2:$C$9</c:f>
              <c:numCache>
                <c:formatCode>General</c:formatCode>
                <c:ptCount val="8"/>
                <c:pt idx="0">
                  <c:v>1.4426289126276901E-2</c:v>
                </c:pt>
                <c:pt idx="1">
                  <c:v>1.7391282133757999E-2</c:v>
                </c:pt>
                <c:pt idx="2">
                  <c:v>2.3998279124498301E-2</c:v>
                </c:pt>
                <c:pt idx="3">
                  <c:v>3.8708496838807997E-2</c:v>
                </c:pt>
                <c:pt idx="4">
                  <c:v>7.2774094995111199E-2</c:v>
                </c:pt>
                <c:pt idx="5">
                  <c:v>0.137110013980418</c:v>
                </c:pt>
                <c:pt idx="6">
                  <c:v>0.271806924138218</c:v>
                </c:pt>
                <c:pt idx="7">
                  <c:v>0.53323141625151005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F-423F-B68E-4F6FD07E3A5C}"/>
            </c:ext>
          </c:extLst>
        </c:ser>
        <c:ser>
          <c:idx val="2"/>
          <c:order val="2"/>
          <c:tx>
            <c:strRef>
              <c:f>CountSort!$D$1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CountSort!$D$2:$D$9</c:f>
              <c:numCache>
                <c:formatCode>General</c:formatCode>
                <c:ptCount val="8"/>
                <c:pt idx="0">
                  <c:v>1.41976526938378E-2</c:v>
                </c:pt>
                <c:pt idx="1">
                  <c:v>1.73146561719477E-2</c:v>
                </c:pt>
                <c:pt idx="2">
                  <c:v>2.3834530264139099E-2</c:v>
                </c:pt>
                <c:pt idx="3">
                  <c:v>3.8618969265371499E-2</c:v>
                </c:pt>
                <c:pt idx="4">
                  <c:v>7.1637687273323494E-2</c:v>
                </c:pt>
                <c:pt idx="5">
                  <c:v>0.13793380092829399</c:v>
                </c:pt>
                <c:pt idx="6">
                  <c:v>0.27316155983135099</c:v>
                </c:pt>
                <c:pt idx="7">
                  <c:v>0.54135524295270399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F-423F-B68E-4F6FD07E3A5C}"/>
            </c:ext>
          </c:extLst>
        </c:ser>
        <c:ser>
          <c:idx val="3"/>
          <c:order val="3"/>
          <c:tx>
            <c:strRef>
              <c:f>CountSort!$E$1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CountSort!$E$2:$E$9</c:f>
              <c:numCache>
                <c:formatCode>General</c:formatCode>
                <c:ptCount val="8"/>
                <c:pt idx="0">
                  <c:v>1.4283379074186E-2</c:v>
                </c:pt>
                <c:pt idx="1">
                  <c:v>1.7501226626336502E-2</c:v>
                </c:pt>
                <c:pt idx="2">
                  <c:v>2.4005663115531199E-2</c:v>
                </c:pt>
                <c:pt idx="3">
                  <c:v>3.8283898029476397E-2</c:v>
                </c:pt>
                <c:pt idx="4">
                  <c:v>7.2098994161933605E-2</c:v>
                </c:pt>
                <c:pt idx="5">
                  <c:v>0.13810043828561899</c:v>
                </c:pt>
                <c:pt idx="6">
                  <c:v>0.27433762606233297</c:v>
                </c:pt>
                <c:pt idx="7">
                  <c:v>0.53690215200185698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F-423F-B68E-4F6FD07E3A5C}"/>
            </c:ext>
          </c:extLst>
        </c:ser>
        <c:ser>
          <c:idx val="4"/>
          <c:order val="4"/>
          <c:tx>
            <c:strRef>
              <c:f>CountSort!$F$1</c:f>
              <c:strCache>
                <c:ptCount val="1"/>
                <c:pt idx="0">
                  <c:v>Run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CountSort!$F$2:$F$9</c:f>
              <c:numCache>
                <c:formatCode>General</c:formatCode>
                <c:ptCount val="8"/>
                <c:pt idx="0">
                  <c:v>1.4298086054623099E-2</c:v>
                </c:pt>
                <c:pt idx="1">
                  <c:v>1.7320188228040899E-2</c:v>
                </c:pt>
                <c:pt idx="2">
                  <c:v>2.3941644933074699E-2</c:v>
                </c:pt>
                <c:pt idx="3">
                  <c:v>3.8317704107612302E-2</c:v>
                </c:pt>
                <c:pt idx="4">
                  <c:v>7.1754433214664404E-2</c:v>
                </c:pt>
                <c:pt idx="5">
                  <c:v>0.13896353403106301</c:v>
                </c:pt>
                <c:pt idx="6">
                  <c:v>0.27929886290803502</c:v>
                </c:pt>
                <c:pt idx="7">
                  <c:v>0.53992897318676103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FF-423F-B68E-4F6FD07E3A5C}"/>
            </c:ext>
          </c:extLst>
        </c:ser>
        <c:ser>
          <c:idx val="5"/>
          <c:order val="5"/>
          <c:tx>
            <c:strRef>
              <c:f>CountSort!$G$1</c:f>
              <c:strCache>
                <c:ptCount val="1"/>
                <c:pt idx="0">
                  <c:v>Run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CountSort!$G$2:$G$9</c:f>
              <c:numCache>
                <c:formatCode>General</c:formatCode>
                <c:ptCount val="8"/>
                <c:pt idx="0">
                  <c:v>1.4297277200967001E-2</c:v>
                </c:pt>
                <c:pt idx="1">
                  <c:v>1.7469338141381699E-2</c:v>
                </c:pt>
                <c:pt idx="2">
                  <c:v>2.4001638870686199E-2</c:v>
                </c:pt>
                <c:pt idx="3">
                  <c:v>3.8620486855506897E-2</c:v>
                </c:pt>
                <c:pt idx="4">
                  <c:v>7.2318051010370199E-2</c:v>
                </c:pt>
                <c:pt idx="5">
                  <c:v>0.138840673025697</c:v>
                </c:pt>
                <c:pt idx="6">
                  <c:v>0.27238621376454802</c:v>
                </c:pt>
                <c:pt idx="7">
                  <c:v>0.53992881486192301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FF-423F-B68E-4F6FD07E3A5C}"/>
            </c:ext>
          </c:extLst>
        </c:ser>
        <c:ser>
          <c:idx val="6"/>
          <c:order val="6"/>
          <c:tx>
            <c:strRef>
              <c:f>CountSort!$H$1</c:f>
              <c:strCache>
                <c:ptCount val="1"/>
                <c:pt idx="0">
                  <c:v>Run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CountSort!$H$2:$H$9</c:f>
              <c:numCache>
                <c:formatCode>General</c:formatCode>
                <c:ptCount val="8"/>
                <c:pt idx="0">
                  <c:v>1.42998220399022E-2</c:v>
                </c:pt>
                <c:pt idx="1">
                  <c:v>1.7309005837887501E-2</c:v>
                </c:pt>
                <c:pt idx="2">
                  <c:v>2.4067164864390998E-2</c:v>
                </c:pt>
                <c:pt idx="3">
                  <c:v>3.8286923896521302E-2</c:v>
                </c:pt>
                <c:pt idx="4">
                  <c:v>7.3364736977964598E-2</c:v>
                </c:pt>
                <c:pt idx="5">
                  <c:v>0.13876290293410401</c:v>
                </c:pt>
                <c:pt idx="6">
                  <c:v>0.275144785176962</c:v>
                </c:pt>
                <c:pt idx="7">
                  <c:v>0.54208831209689301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FF-423F-B68E-4F6FD07E3A5C}"/>
            </c:ext>
          </c:extLst>
        </c:ser>
        <c:ser>
          <c:idx val="7"/>
          <c:order val="7"/>
          <c:tx>
            <c:strRef>
              <c:f>CountSort!$I$1</c:f>
              <c:strCache>
                <c:ptCount val="1"/>
                <c:pt idx="0">
                  <c:v>Run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CountSort!$I$2:$I$9</c:f>
              <c:numCache>
                <c:formatCode>General</c:formatCode>
                <c:ptCount val="8"/>
                <c:pt idx="0">
                  <c:v>1.42408101819455E-2</c:v>
                </c:pt>
                <c:pt idx="1">
                  <c:v>1.74497608095407E-2</c:v>
                </c:pt>
                <c:pt idx="2">
                  <c:v>2.4186814203858299E-2</c:v>
                </c:pt>
                <c:pt idx="3">
                  <c:v>3.88100701384246E-2</c:v>
                </c:pt>
                <c:pt idx="4">
                  <c:v>7.1814771275967304E-2</c:v>
                </c:pt>
                <c:pt idx="5">
                  <c:v>0.13850165903568201</c:v>
                </c:pt>
                <c:pt idx="6">
                  <c:v>0.27573298988863798</c:v>
                </c:pt>
                <c:pt idx="7">
                  <c:v>0.54142354987561703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FF-423F-B68E-4F6FD07E3A5C}"/>
            </c:ext>
          </c:extLst>
        </c:ser>
        <c:ser>
          <c:idx val="8"/>
          <c:order val="8"/>
          <c:tx>
            <c:strRef>
              <c:f>CountSort!$J$1</c:f>
              <c:strCache>
                <c:ptCount val="1"/>
                <c:pt idx="0">
                  <c:v>Run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CountSort!$J$2:$J$9</c:f>
              <c:numCache>
                <c:formatCode>General</c:formatCode>
                <c:ptCount val="8"/>
                <c:pt idx="0">
                  <c:v>1.42634948715567E-2</c:v>
                </c:pt>
                <c:pt idx="1">
                  <c:v>1.74351059831678E-2</c:v>
                </c:pt>
                <c:pt idx="2">
                  <c:v>2.3835052270442199E-2</c:v>
                </c:pt>
                <c:pt idx="3">
                  <c:v>3.8569183088838999E-2</c:v>
                </c:pt>
                <c:pt idx="4">
                  <c:v>7.2374144103378002E-2</c:v>
                </c:pt>
                <c:pt idx="5">
                  <c:v>0.13832437200471701</c:v>
                </c:pt>
                <c:pt idx="6">
                  <c:v>0.27381165418773801</c:v>
                </c:pt>
                <c:pt idx="7">
                  <c:v>0.54087246488779706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FF-423F-B68E-4F6FD07E3A5C}"/>
            </c:ext>
          </c:extLst>
        </c:ser>
        <c:ser>
          <c:idx val="9"/>
          <c:order val="9"/>
          <c:tx>
            <c:strRef>
              <c:f>CountSort!$K$1</c:f>
              <c:strCache>
                <c:ptCount val="1"/>
                <c:pt idx="0">
                  <c:v>Run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CountSort!$K$2:$K$9</c:f>
              <c:numCache>
                <c:formatCode>General</c:formatCode>
                <c:ptCount val="8"/>
                <c:pt idx="0">
                  <c:v>1.4223410282284001E-2</c:v>
                </c:pt>
                <c:pt idx="1">
                  <c:v>1.74213158898055E-2</c:v>
                </c:pt>
                <c:pt idx="2">
                  <c:v>2.4087038822471998E-2</c:v>
                </c:pt>
                <c:pt idx="3">
                  <c:v>3.8688295055180698E-2</c:v>
                </c:pt>
                <c:pt idx="4">
                  <c:v>7.2789828293025494E-2</c:v>
                </c:pt>
                <c:pt idx="5">
                  <c:v>0.13856849912554001</c:v>
                </c:pt>
                <c:pt idx="6">
                  <c:v>0.27359108207747301</c:v>
                </c:pt>
                <c:pt idx="7">
                  <c:v>0.53955072211101596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FF-423F-B68E-4F6FD07E3A5C}"/>
            </c:ext>
          </c:extLst>
        </c:ser>
        <c:ser>
          <c:idx val="10"/>
          <c:order val="10"/>
          <c:tx>
            <c:strRef>
              <c:f>CountSort!$L$1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CountSort!$L$2:$L$9</c:f>
              <c:numCache>
                <c:formatCode>General</c:formatCode>
                <c:ptCount val="8"/>
                <c:pt idx="0">
                  <c:v>1.4331858977675379E-2</c:v>
                </c:pt>
                <c:pt idx="1">
                  <c:v>1.7409878969192452E-2</c:v>
                </c:pt>
                <c:pt idx="2">
                  <c:v>2.4037199886515682E-2</c:v>
                </c:pt>
                <c:pt idx="3">
                  <c:v>3.8672656612470692E-2</c:v>
                </c:pt>
                <c:pt idx="4">
                  <c:v>7.2439529327675653E-2</c:v>
                </c:pt>
                <c:pt idx="5">
                  <c:v>0.13809814453124961</c:v>
                </c:pt>
                <c:pt idx="6">
                  <c:v>0.27378720836713871</c:v>
                </c:pt>
                <c:pt idx="7">
                  <c:v>0.53826139182783606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FF-423F-B68E-4F6FD07E3A5C}"/>
            </c:ext>
          </c:extLst>
        </c:ser>
        <c:ser>
          <c:idx val="11"/>
          <c:order val="11"/>
          <c:tx>
            <c:strRef>
              <c:f>CountSort!$M$1</c:f>
              <c:strCache>
                <c:ptCount val="1"/>
                <c:pt idx="0">
                  <c:v>(4.5e-7)n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(4.5e-7)n</c:nam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CountSort!$A$2:$A$9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CountSort!$M$2:$M$9</c:f>
              <c:numCache>
                <c:formatCode>General</c:formatCode>
                <c:ptCount val="8"/>
                <c:pt idx="0">
                  <c:v>4.4999999999999997E-3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3.5999999999999997E-2</c:v>
                </c:pt>
                <c:pt idx="4">
                  <c:v>7.1999999999999995E-2</c:v>
                </c:pt>
                <c:pt idx="5">
                  <c:v>0.14399999999999999</c:v>
                </c:pt>
                <c:pt idx="6">
                  <c:v>0.28799999999999998</c:v>
                </c:pt>
                <c:pt idx="7">
                  <c:v>0.57599999999999996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FF-423F-B68E-4F6FD07E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3216"/>
        <c:axId val="1993770624"/>
      </c:scatterChart>
      <c:valAx>
        <c:axId val="19934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70624"/>
        <c:crosses val="autoZero"/>
        <c:crossBetween val="midCat"/>
      </c:valAx>
      <c:valAx>
        <c:axId val="1993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n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kHeap!$P$2:$R$2</c:f>
              <c:numCache>
                <c:formatCode>General</c:formatCode>
                <c:ptCount val="3"/>
                <c:pt idx="0">
                  <c:v>5.0242607792218473E-2</c:v>
                </c:pt>
                <c:pt idx="1">
                  <c:v>7.002933944265044E-2</c:v>
                </c:pt>
                <c:pt idx="2">
                  <c:v>7.0077155716717202E-2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77-4AEC-9000-2FC6E074373F}"/>
            </c:ext>
          </c:extLst>
        </c:ser>
        <c:ser>
          <c:idx val="3"/>
          <c:order val="1"/>
          <c:tx>
            <c:strRef>
              <c:f>kHeap!$O$2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kHeap!$P$1:$R$1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kHeap!$P$2:$R$2</c:f>
              <c:numCache>
                <c:formatCode>General</c:formatCode>
                <c:ptCount val="3"/>
                <c:pt idx="0">
                  <c:v>5.0242607792218473E-2</c:v>
                </c:pt>
                <c:pt idx="1">
                  <c:v>7.002933944265044E-2</c:v>
                </c:pt>
                <c:pt idx="2">
                  <c:v>7.0077155716717202E-2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6-497B-AAE1-B69BC9415D10}"/>
            </c:ext>
          </c:extLst>
        </c:ser>
        <c:ser>
          <c:idx val="7"/>
          <c:order val="2"/>
          <c:tx>
            <c:strRef>
              <c:f>kHeap!$O$3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kHeap!$P$1:$R$1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kHeap!$P$3:$R$3</c:f>
              <c:numCache>
                <c:formatCode>General</c:formatCode>
                <c:ptCount val="3"/>
                <c:pt idx="0">
                  <c:v>0.10874573638041767</c:v>
                </c:pt>
                <c:pt idx="1">
                  <c:v>0.15192417210588802</c:v>
                </c:pt>
                <c:pt idx="2">
                  <c:v>0.15195706269393333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D56-497B-AAE1-B69BC9415D10}"/>
            </c:ext>
          </c:extLst>
        </c:ser>
        <c:ser>
          <c:idx val="0"/>
          <c:order val="3"/>
          <c:tx>
            <c:strRef>
              <c:f>kHeap!$O$4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kHeap!$P$1:$R$1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kHeap!$P$4:$R$4</c:f>
              <c:numCache>
                <c:formatCode>General</c:formatCode>
                <c:ptCount val="3"/>
                <c:pt idx="0">
                  <c:v>0.23554709755505066</c:v>
                </c:pt>
                <c:pt idx="1">
                  <c:v>0.32830879138782604</c:v>
                </c:pt>
                <c:pt idx="2">
                  <c:v>0.32738495618104863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D56-497B-AAE1-B69BC9415D10}"/>
            </c:ext>
          </c:extLst>
        </c:ser>
        <c:ser>
          <c:idx val="1"/>
          <c:order val="4"/>
          <c:tx>
            <c:strRef>
              <c:f>kHeap!$O$5</c:f>
              <c:strCache>
                <c:ptCount val="1"/>
                <c:pt idx="0">
                  <c:v>80000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kHeap!$P$1:$R$1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kHeap!$P$5:$R$5</c:f>
              <c:numCache>
                <c:formatCode>General</c:formatCode>
                <c:ptCount val="3"/>
                <c:pt idx="0">
                  <c:v>0.50482351410513071</c:v>
                </c:pt>
                <c:pt idx="1">
                  <c:v>0.70347849853957634</c:v>
                </c:pt>
                <c:pt idx="2">
                  <c:v>0.70142584371690908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D56-497B-AAE1-B69BC9415D10}"/>
            </c:ext>
          </c:extLst>
        </c:ser>
        <c:ser>
          <c:idx val="2"/>
          <c:order val="5"/>
          <c:tx>
            <c:strRef>
              <c:f>kHeap!$O$6</c:f>
              <c:strCache>
                <c:ptCount val="1"/>
                <c:pt idx="0">
                  <c:v>160000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kHeap!$P$1:$R$1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kHeap!$P$6:$R$6</c:f>
              <c:numCache>
                <c:formatCode>General</c:formatCode>
                <c:ptCount val="3"/>
                <c:pt idx="0">
                  <c:v>1.0883966580343698</c:v>
                </c:pt>
                <c:pt idx="1">
                  <c:v>1.5110967818958034</c:v>
                </c:pt>
                <c:pt idx="2">
                  <c:v>1.5092150286460868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D56-497B-AAE1-B69BC9415D10}"/>
            </c:ext>
          </c:extLst>
        </c:ser>
        <c:ser>
          <c:idx val="4"/>
          <c:order val="6"/>
          <c:tx>
            <c:strRef>
              <c:f>kHeap!$O$7</c:f>
              <c:strCache>
                <c:ptCount val="1"/>
                <c:pt idx="0">
                  <c:v>320000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kHeap!$P$1:$R$1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kHeap!$P$7:$R$7</c:f>
              <c:numCache>
                <c:formatCode>General</c:formatCode>
                <c:ptCount val="3"/>
                <c:pt idx="0">
                  <c:v>2.41842057462781</c:v>
                </c:pt>
                <c:pt idx="1">
                  <c:v>3.3048657857191999</c:v>
                </c:pt>
                <c:pt idx="2">
                  <c:v>3.3584562335163297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D56-497B-AAE1-B69BC9415D10}"/>
            </c:ext>
          </c:extLst>
        </c:ser>
        <c:ser>
          <c:idx val="5"/>
          <c:order val="7"/>
          <c:tx>
            <c:strRef>
              <c:f>kHeap!$O$8</c:f>
              <c:strCache>
                <c:ptCount val="1"/>
                <c:pt idx="0">
                  <c:v>640000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kHeap!$P$1:$R$1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kHeap!$P$8:$R$8</c:f>
              <c:numCache>
                <c:formatCode>General</c:formatCode>
                <c:ptCount val="3"/>
                <c:pt idx="0">
                  <c:v>5.3384265957089694</c:v>
                </c:pt>
                <c:pt idx="1">
                  <c:v>7.2789108677146297</c:v>
                </c:pt>
                <c:pt idx="2">
                  <c:v>7.2512765987776175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D56-497B-AAE1-B69BC9415D10}"/>
            </c:ext>
          </c:extLst>
        </c:ser>
        <c:ser>
          <c:idx val="6"/>
          <c:order val="8"/>
          <c:tx>
            <c:strRef>
              <c:f>kHeap!$O$9</c:f>
              <c:strCache>
                <c:ptCount val="1"/>
                <c:pt idx="0">
                  <c:v>1280000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kHeap!$P$1:$R$1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kHeap!$P$9:$R$9</c:f>
              <c:numCache>
                <c:formatCode>General</c:formatCode>
                <c:ptCount val="3"/>
                <c:pt idx="0">
                  <c:v>13.551813416493397</c:v>
                </c:pt>
                <c:pt idx="1">
                  <c:v>15.967812983008665</c:v>
                </c:pt>
                <c:pt idx="2">
                  <c:v>15.748315357292633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ED56-497B-AAE1-B69BC941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3216"/>
        <c:axId val="1993770624"/>
      </c:scatterChart>
      <c:valAx>
        <c:axId val="1993453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(1e5, 1e6, 1e7)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93770624"/>
        <c:crosses val="autoZero"/>
        <c:crossBetween val="midCat"/>
        <c:majorUnit val="1"/>
        <c:minorUnit val="1"/>
      </c:valAx>
      <c:valAx>
        <c:axId val="1993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n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kQuick!$P$1:$R$1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6-4EE3-944F-F3C734BC2074}"/>
            </c:ext>
          </c:extLst>
        </c:ser>
        <c:ser>
          <c:idx val="3"/>
          <c:order val="1"/>
          <c:tx>
            <c:strRef>
              <c:f>kQuick!$O$2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kQuick!$P$1:$R$1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kQuick!$P$2:$R$2</c:f>
              <c:numCache>
                <c:formatCode>General</c:formatCode>
                <c:ptCount val="3"/>
                <c:pt idx="0">
                  <c:v>3.2327277120202773E-2</c:v>
                </c:pt>
                <c:pt idx="1">
                  <c:v>3.2191033940762198E-2</c:v>
                </c:pt>
                <c:pt idx="2">
                  <c:v>3.1661896811177266E-2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A-4D56-81CE-895F6FCDE032}"/>
            </c:ext>
          </c:extLst>
        </c:ser>
        <c:ser>
          <c:idx val="7"/>
          <c:order val="2"/>
          <c:tx>
            <c:strRef>
              <c:f>kQuick!$O$3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kQuick!$P$1:$R$1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kQuick!$P$3:$R$3</c:f>
              <c:numCache>
                <c:formatCode>General</c:formatCode>
                <c:ptCount val="3"/>
                <c:pt idx="0">
                  <c:v>6.8625288084149347E-2</c:v>
                </c:pt>
                <c:pt idx="1">
                  <c:v>6.7311834543943364E-2</c:v>
                </c:pt>
                <c:pt idx="2">
                  <c:v>6.8153857563932704E-2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A-4D56-81CE-895F6FCDE032}"/>
            </c:ext>
          </c:extLst>
        </c:ser>
        <c:ser>
          <c:idx val="0"/>
          <c:order val="3"/>
          <c:tx>
            <c:strRef>
              <c:f>kQuick!$O$4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kQuick!$P$1:$R$1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kQuick!$P$4:$R$4</c:f>
              <c:numCache>
                <c:formatCode>General</c:formatCode>
                <c:ptCount val="3"/>
                <c:pt idx="0">
                  <c:v>0.14479364299525768</c:v>
                </c:pt>
                <c:pt idx="1">
                  <c:v>0.14479501390208735</c:v>
                </c:pt>
                <c:pt idx="2">
                  <c:v>0.14484833382690898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A-4D56-81CE-895F6FCDE032}"/>
            </c:ext>
          </c:extLst>
        </c:ser>
        <c:ser>
          <c:idx val="1"/>
          <c:order val="4"/>
          <c:tx>
            <c:strRef>
              <c:f>kQuick!$O$5</c:f>
              <c:strCache>
                <c:ptCount val="1"/>
                <c:pt idx="0">
                  <c:v>80000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kQuick!$P$1:$R$1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kQuick!$P$5:$R$5</c:f>
              <c:numCache>
                <c:formatCode>General</c:formatCode>
                <c:ptCount val="3"/>
                <c:pt idx="0">
                  <c:v>0.31797104887664301</c:v>
                </c:pt>
                <c:pt idx="1">
                  <c:v>0.30210878700017901</c:v>
                </c:pt>
                <c:pt idx="2">
                  <c:v>0.30523389407123064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A-4D56-81CE-895F6FCDE032}"/>
            </c:ext>
          </c:extLst>
        </c:ser>
        <c:ser>
          <c:idx val="2"/>
          <c:order val="5"/>
          <c:tx>
            <c:strRef>
              <c:f>kQuick!$O$6</c:f>
              <c:strCache>
                <c:ptCount val="1"/>
                <c:pt idx="0">
                  <c:v>160000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kQuick!$P$1:$R$1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kQuick!$P$6:$R$6</c:f>
              <c:numCache>
                <c:formatCode>General</c:formatCode>
                <c:ptCount val="3"/>
                <c:pt idx="0">
                  <c:v>0.68000522752602832</c:v>
                </c:pt>
                <c:pt idx="1">
                  <c:v>0.66589192751174142</c:v>
                </c:pt>
                <c:pt idx="2">
                  <c:v>0.65665026909361235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1A-4D56-81CE-895F6FCDE032}"/>
            </c:ext>
          </c:extLst>
        </c:ser>
        <c:ser>
          <c:idx val="4"/>
          <c:order val="6"/>
          <c:tx>
            <c:strRef>
              <c:f>kQuick!$O$7</c:f>
              <c:strCache>
                <c:ptCount val="1"/>
                <c:pt idx="0">
                  <c:v>320000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kQuick!$P$1:$R$1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kQuick!$P$7:$R$7</c:f>
              <c:numCache>
                <c:formatCode>General</c:formatCode>
                <c:ptCount val="3"/>
                <c:pt idx="0">
                  <c:v>1.5519656920805536</c:v>
                </c:pt>
                <c:pt idx="1">
                  <c:v>1.4138896133129732</c:v>
                </c:pt>
                <c:pt idx="2">
                  <c:v>1.4420255070241732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1A-4D56-81CE-895F6FCDE032}"/>
            </c:ext>
          </c:extLst>
        </c:ser>
        <c:ser>
          <c:idx val="5"/>
          <c:order val="7"/>
          <c:tx>
            <c:strRef>
              <c:f>kQuick!$O$8</c:f>
              <c:strCache>
                <c:ptCount val="1"/>
                <c:pt idx="0">
                  <c:v>640000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kQuick!$P$1:$R$1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kQuick!$P$8:$R$8</c:f>
              <c:numCache>
                <c:formatCode>General</c:formatCode>
                <c:ptCount val="3"/>
                <c:pt idx="0">
                  <c:v>3.65888338039318</c:v>
                </c:pt>
                <c:pt idx="1">
                  <c:v>3.1701242416165734</c:v>
                </c:pt>
                <c:pt idx="2">
                  <c:v>3.0723246691438035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1A-4D56-81CE-895F6FCDE032}"/>
            </c:ext>
          </c:extLst>
        </c:ser>
        <c:ser>
          <c:idx val="6"/>
          <c:order val="8"/>
          <c:tx>
            <c:strRef>
              <c:f>kQuick!$O$9</c:f>
              <c:strCache>
                <c:ptCount val="1"/>
                <c:pt idx="0">
                  <c:v>1280000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kQuick!$P$1:$R$1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kQuick!$P$9:$R$9</c:f>
              <c:numCache>
                <c:formatCode>General</c:formatCode>
                <c:ptCount val="3"/>
                <c:pt idx="0">
                  <c:v>8.6062122012178062</c:v>
                </c:pt>
                <c:pt idx="1">
                  <c:v>6.9134109417597402</c:v>
                </c:pt>
                <c:pt idx="2">
                  <c:v>6.5687723685987232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1A-4D56-81CE-895F6FCD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3216"/>
        <c:axId val="1993770624"/>
      </c:scatterChart>
      <c:valAx>
        <c:axId val="1993453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(1e5, 1e6, 1e7)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93770624"/>
        <c:crosses val="autoZero"/>
        <c:crossBetween val="midCat"/>
        <c:majorUnit val="1"/>
        <c:minorUnit val="1"/>
      </c:valAx>
      <c:valAx>
        <c:axId val="1993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Sort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n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kCount!$P$1:$R$1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5-4141-B0B2-FA0E81149186}"/>
            </c:ext>
          </c:extLst>
        </c:ser>
        <c:ser>
          <c:idx val="3"/>
          <c:order val="1"/>
          <c:tx>
            <c:strRef>
              <c:f>kCount!$O$2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kCount!$P$1:$R$1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kCount!$P$2:$R$2</c:f>
              <c:numCache>
                <c:formatCode>General</c:formatCode>
                <c:ptCount val="3"/>
                <c:pt idx="0">
                  <c:v>1.9901352468877965E-2</c:v>
                </c:pt>
                <c:pt idx="1">
                  <c:v>0.17106039185697799</c:v>
                </c:pt>
                <c:pt idx="2">
                  <c:v>1.6622897465713267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6-4E3B-87C3-87C187DA04B3}"/>
            </c:ext>
          </c:extLst>
        </c:ser>
        <c:ser>
          <c:idx val="7"/>
          <c:order val="2"/>
          <c:tx>
            <c:strRef>
              <c:f>kCount!$O$3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kCount!$P$1:$R$1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kCount!$P$3:$R$3</c:f>
              <c:numCache>
                <c:formatCode>General</c:formatCode>
                <c:ptCount val="3"/>
                <c:pt idx="0">
                  <c:v>2.4273476718614434E-2</c:v>
                </c:pt>
                <c:pt idx="1">
                  <c:v>0.17856877762824266</c:v>
                </c:pt>
                <c:pt idx="2">
                  <c:v>1.6778407342111066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6-4E3B-87C3-87C187DA04B3}"/>
            </c:ext>
          </c:extLst>
        </c:ser>
        <c:ser>
          <c:idx val="0"/>
          <c:order val="3"/>
          <c:tx>
            <c:strRef>
              <c:f>kCount!$O$4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kCount!$P$1:$R$1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kCount!$P$4:$R$4</c:f>
              <c:numCache>
                <c:formatCode>General</c:formatCode>
                <c:ptCount val="3"/>
                <c:pt idx="0">
                  <c:v>3.36430743336677E-2</c:v>
                </c:pt>
                <c:pt idx="1">
                  <c:v>0.19400113215669934</c:v>
                </c:pt>
                <c:pt idx="2">
                  <c:v>1.7026544525288001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6-4E3B-87C3-87C187DA04B3}"/>
            </c:ext>
          </c:extLst>
        </c:ser>
        <c:ser>
          <c:idx val="1"/>
          <c:order val="4"/>
          <c:tx>
            <c:strRef>
              <c:f>kCount!$O$5</c:f>
              <c:strCache>
                <c:ptCount val="1"/>
                <c:pt idx="0">
                  <c:v>80000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kCount!$P$1:$R$1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kCount!$P$5:$R$5</c:f>
              <c:numCache>
                <c:formatCode>General</c:formatCode>
                <c:ptCount val="3"/>
                <c:pt idx="0">
                  <c:v>5.3600343254705231E-2</c:v>
                </c:pt>
                <c:pt idx="1">
                  <c:v>0.22480582740778668</c:v>
                </c:pt>
                <c:pt idx="2">
                  <c:v>1.7457161542649036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86-4E3B-87C3-87C187DA04B3}"/>
            </c:ext>
          </c:extLst>
        </c:ser>
        <c:ser>
          <c:idx val="2"/>
          <c:order val="5"/>
          <c:tx>
            <c:strRef>
              <c:f>kCount!$O$6</c:f>
              <c:strCache>
                <c:ptCount val="1"/>
                <c:pt idx="0">
                  <c:v>160000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kCount!$P$1:$R$1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kCount!$P$6:$R$6</c:f>
              <c:numCache>
                <c:formatCode>General</c:formatCode>
                <c:ptCount val="3"/>
                <c:pt idx="0">
                  <c:v>9.7431453876197296E-2</c:v>
                </c:pt>
                <c:pt idx="1">
                  <c:v>0.28622667320693468</c:v>
                </c:pt>
                <c:pt idx="2">
                  <c:v>1.8261674032546533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86-4E3B-87C3-87C187DA04B3}"/>
            </c:ext>
          </c:extLst>
        </c:ser>
        <c:ser>
          <c:idx val="4"/>
          <c:order val="6"/>
          <c:tx>
            <c:strRef>
              <c:f>kCount!$O$7</c:f>
              <c:strCache>
                <c:ptCount val="1"/>
                <c:pt idx="0">
                  <c:v>320000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kCount!$P$1:$R$1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kCount!$P$7:$R$7</c:f>
              <c:numCache>
                <c:formatCode>General</c:formatCode>
                <c:ptCount val="3"/>
                <c:pt idx="0">
                  <c:v>0.18234384447957033</c:v>
                </c:pt>
                <c:pt idx="1">
                  <c:v>0.40554041772459898</c:v>
                </c:pt>
                <c:pt idx="2">
                  <c:v>1.9824107599755065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86-4E3B-87C3-87C187DA04B3}"/>
            </c:ext>
          </c:extLst>
        </c:ser>
        <c:ser>
          <c:idx val="5"/>
          <c:order val="7"/>
          <c:tx>
            <c:strRef>
              <c:f>kCount!$O$8</c:f>
              <c:strCache>
                <c:ptCount val="1"/>
                <c:pt idx="0">
                  <c:v>640000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kCount!$P$1:$R$1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kCount!$P$8:$R$8</c:f>
              <c:numCache>
                <c:formatCode>General</c:formatCode>
                <c:ptCount val="3"/>
                <c:pt idx="0">
                  <c:v>0.35187901277094996</c:v>
                </c:pt>
                <c:pt idx="1">
                  <c:v>0.64676255717252673</c:v>
                </c:pt>
                <c:pt idx="2">
                  <c:v>2.283074973461527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86-4E3B-87C3-87C187DA04B3}"/>
            </c:ext>
          </c:extLst>
        </c:ser>
        <c:ser>
          <c:idx val="6"/>
          <c:order val="8"/>
          <c:tx>
            <c:strRef>
              <c:f>kCount!$O$9</c:f>
              <c:strCache>
                <c:ptCount val="1"/>
                <c:pt idx="0">
                  <c:v>1280000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kCount!$P$1:$R$1</c:f>
              <c:strCach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strCache>
            </c:strRef>
          </c:xVal>
          <c:yVal>
            <c:numRef>
              <c:f>kCount!$P$9:$R$9</c:f>
              <c:numCache>
                <c:formatCode>General</c:formatCode>
                <c:ptCount val="3"/>
                <c:pt idx="0">
                  <c:v>0.69385389999176039</c:v>
                </c:pt>
                <c:pt idx="1">
                  <c:v>1.1210723272524701</c:v>
                </c:pt>
                <c:pt idx="2">
                  <c:v>2.8562289810118533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86-4E3B-87C3-87C187DA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3216"/>
        <c:axId val="1993770624"/>
      </c:scatterChart>
      <c:valAx>
        <c:axId val="1993453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(1e5, 1e6, 1e7)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93770624"/>
        <c:crosses val="autoZero"/>
        <c:crossBetween val="midCat"/>
        <c:majorUnit val="1"/>
        <c:minorUnit val="1"/>
      </c:valAx>
      <c:valAx>
        <c:axId val="1993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10</xdr:row>
      <xdr:rowOff>109536</xdr:rowOff>
    </xdr:from>
    <xdr:to>
      <xdr:col>15</xdr:col>
      <xdr:colOff>346364</xdr:colOff>
      <xdr:row>37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5B8E7-BDC3-426C-96D5-E589E032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10</xdr:row>
      <xdr:rowOff>109536</xdr:rowOff>
    </xdr:from>
    <xdr:to>
      <xdr:col>15</xdr:col>
      <xdr:colOff>346364</xdr:colOff>
      <xdr:row>37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51C5B-3293-46A5-808C-142E39E0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10</xdr:row>
      <xdr:rowOff>109536</xdr:rowOff>
    </xdr:from>
    <xdr:to>
      <xdr:col>15</xdr:col>
      <xdr:colOff>346364</xdr:colOff>
      <xdr:row>37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7AE91-A1A5-4CC4-9F61-60FC63536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166407</xdr:colOff>
      <xdr:row>9</xdr:row>
      <xdr:rowOff>131949</xdr:rowOff>
    </xdr:from>
    <xdr:to>
      <xdr:col>4</xdr:col>
      <xdr:colOff>11206</xdr:colOff>
      <xdr:row>27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74DE2-B2E2-4702-B6B5-F35BE97CE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166407</xdr:colOff>
      <xdr:row>9</xdr:row>
      <xdr:rowOff>131949</xdr:rowOff>
    </xdr:from>
    <xdr:to>
      <xdr:col>3</xdr:col>
      <xdr:colOff>526677</xdr:colOff>
      <xdr:row>27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E65E0-E665-4A1A-8B61-67B2468E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166406</xdr:colOff>
      <xdr:row>9</xdr:row>
      <xdr:rowOff>131949</xdr:rowOff>
    </xdr:from>
    <xdr:to>
      <xdr:col>4</xdr:col>
      <xdr:colOff>649942</xdr:colOff>
      <xdr:row>27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A026A-8621-4DAA-94A2-27D7F02F1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" totalsRowShown="0">
  <autoFilter ref="A1:M9" xr:uid="{00000000-0009-0000-0100-000001000000}"/>
  <tableColumns count="13">
    <tableColumn id="11" xr3:uid="{00000000-0010-0000-0000-00000B000000}" name="n"/>
    <tableColumn id="1" xr3:uid="{00000000-0010-0000-0000-000001000000}" name="Run 1"/>
    <tableColumn id="2" xr3:uid="{00000000-0010-0000-0000-000002000000}" name="Run 2"/>
    <tableColumn id="3" xr3:uid="{00000000-0010-0000-0000-000003000000}" name="Run 3"/>
    <tableColumn id="4" xr3:uid="{00000000-0010-0000-0000-000004000000}" name="Run 4"/>
    <tableColumn id="5" xr3:uid="{00000000-0010-0000-0000-000005000000}" name="Run 5"/>
    <tableColumn id="6" xr3:uid="{00000000-0010-0000-0000-000006000000}" name="Run 6"/>
    <tableColumn id="7" xr3:uid="{00000000-0010-0000-0000-000007000000}" name="Run 7"/>
    <tableColumn id="8" xr3:uid="{00000000-0010-0000-0000-000008000000}" name="Run 8"/>
    <tableColumn id="9" xr3:uid="{00000000-0010-0000-0000-000009000000}" name="Run 9"/>
    <tableColumn id="10" xr3:uid="{00000000-0010-0000-0000-00000A000000}" name="Run 10"/>
    <tableColumn id="12" xr3:uid="{00000000-0010-0000-0000-00000C000000}" name="Mean" dataDxfId="20">
      <calculatedColumnFormula>SUBTOTAL(1,Table1[[#This Row],[Run 1]:[Run 10]])</calculatedColumnFormula>
    </tableColumn>
    <tableColumn id="13" xr3:uid="{00000000-0010-0000-0000-00000D000000}" name="(7.5e-7)nlgn" dataDxfId="19">
      <calculatedColumnFormula>(7.5*10^-7)*Table1[[#This Row],[n]]*LOG(Table1[[#This Row],[n]],2)</calculatedColumnFormula>
    </tableColumn>
  </tableColumns>
  <tableStyleInfo name="TableStyleLight1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A32BC6-14AF-44E9-9A75-AAB0C66FC0A0}" name="Table13" displayName="Table13" ref="A1:M9" totalsRowShown="0">
  <autoFilter ref="A1:M9" xr:uid="{00000000-0009-0000-0100-000001000000}"/>
  <tableColumns count="13">
    <tableColumn id="11" xr3:uid="{B99DC704-53CE-4C66-A55B-501F12860277}" name="n"/>
    <tableColumn id="1" xr3:uid="{DA1794CD-98DD-4106-B42C-CCFF84FECBD5}" name="Run 1"/>
    <tableColumn id="2" xr3:uid="{F3A6E84C-D5B9-4C36-8456-745D2C6A05C1}" name="Run 2"/>
    <tableColumn id="3" xr3:uid="{8F5719F8-AE17-4378-BB67-1434207CFE36}" name="Run 3"/>
    <tableColumn id="4" xr3:uid="{A33B6BFA-5BD2-4A50-B5DA-1B15B0D73290}" name="Run 4"/>
    <tableColumn id="5" xr3:uid="{48038117-966C-44E5-B8EC-34217C5ECEC7}" name="Run 5"/>
    <tableColumn id="6" xr3:uid="{370B2E73-04DB-4A9E-8948-E0220E839844}" name="Run 6"/>
    <tableColumn id="7" xr3:uid="{148445E3-3328-4993-A6B0-6B34BF52FA66}" name="Run 7"/>
    <tableColumn id="8" xr3:uid="{1FDCC66B-0788-4BD7-85A4-68D5A9950FA4}" name="Run 8"/>
    <tableColumn id="9" xr3:uid="{CEF91BCD-288D-4DDF-B22F-A57B2880787E}" name="Run 9"/>
    <tableColumn id="10" xr3:uid="{C760F4AE-C7A7-4FA5-99B6-3CA7DD4BBDC0}" name="Run 10"/>
    <tableColumn id="12" xr3:uid="{FEE8A868-B86D-48AD-BC85-0FB55B1A99E4}" name="Mean" dataDxfId="18">
      <calculatedColumnFormula>SUBTOTAL(1,Table13[[#This Row],[Run 1]:[Run 10]])</calculatedColumnFormula>
    </tableColumn>
    <tableColumn id="13" xr3:uid="{CECE8E35-3F42-45C3-BC56-F4A87AF20F45}" name="(4e-7)nlgn" dataDxfId="17">
      <calculatedColumnFormula>(4*10^-7)*Table13[[#This Row],[n]]*LOG(Table13[[#This Row],[n]],2)</calculatedColumnFormula>
    </tableColumn>
  </tableColumns>
  <tableStyleInfo name="TableStyleLight15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E0C06D-7D5A-4F9A-8A2F-B8C359062E07}" name="Table134" displayName="Table134" ref="A1:M9" totalsRowShown="0">
  <autoFilter ref="A1:M9" xr:uid="{00000000-0009-0000-0100-000001000000}"/>
  <tableColumns count="13">
    <tableColumn id="11" xr3:uid="{E122F380-8DC5-4A14-A132-226EE0F79D79}" name="n"/>
    <tableColumn id="1" xr3:uid="{998B4F4A-9ACF-4EDD-9E36-FF4747A1E21F}" name="Run 1"/>
    <tableColumn id="2" xr3:uid="{9A467C80-E28F-4CBA-A3FE-18593F92E600}" name="Run 2"/>
    <tableColumn id="3" xr3:uid="{47FA4E68-C20C-45B3-83CF-684C09C52F4C}" name="Run 3"/>
    <tableColumn id="4" xr3:uid="{8D5528EC-C31F-4680-916E-7B3A287E93F0}" name="Run 4"/>
    <tableColumn id="5" xr3:uid="{EF9D1D15-34D4-4F16-983D-72FDF8EF825E}" name="Run 5"/>
    <tableColumn id="6" xr3:uid="{574B7883-E9E9-4E29-91FE-A397272902D6}" name="Run 6"/>
    <tableColumn id="7" xr3:uid="{48779B89-964F-4E96-BE3B-EC5087AB9556}" name="Run 7"/>
    <tableColumn id="8" xr3:uid="{169BB08E-0BB1-4474-94FC-79F60FD08F07}" name="Run 8"/>
    <tableColumn id="9" xr3:uid="{0231F3A8-AADA-44A0-94F4-745B8953119F}" name="Run 9"/>
    <tableColumn id="10" xr3:uid="{4CBB740A-964A-4007-85FD-7FEDA74E2929}" name="Run 10"/>
    <tableColumn id="12" xr3:uid="{CE8264A5-C45F-4343-BD82-C983B5D82F70}" name="Mean" dataDxfId="16">
      <calculatedColumnFormula>SUBTOTAL(1,Table134[[#This Row],[Run 1]:[Run 10]])</calculatedColumnFormula>
    </tableColumn>
    <tableColumn id="13" xr3:uid="{4ED8F03E-38BC-4C95-AF58-4DD21540315A}" name="(4.5e-7)n" dataDxfId="15">
      <calculatedColumnFormula>(4.5*10^-7)*Table134[[#This Row],[n]]</calculatedColumnFormula>
    </tableColumn>
  </tableColumns>
  <tableStyleInfo name="TableStyleLight15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AE57F4-64D4-4A28-9EF7-0942718CBAB6}" name="Table1345" displayName="Table1345" ref="A1:M9" totalsRowShown="0">
  <autoFilter ref="A1:M9" xr:uid="{00000000-0009-0000-0100-000001000000}"/>
  <tableColumns count="13">
    <tableColumn id="11" xr3:uid="{74A5EA75-73B3-41F4-958B-0D7CB699C012}" name="n"/>
    <tableColumn id="1" xr3:uid="{A00FDB70-B0D0-4C85-A746-02B6FE7A79AE}" name="Run 1"/>
    <tableColumn id="2" xr3:uid="{90DF9242-8C1B-4874-829B-7872D842907D}" name="Run 2"/>
    <tableColumn id="3" xr3:uid="{0F462D86-81D2-48FB-BF32-42445BC9009D}" name="Run 3"/>
    <tableColumn id="14" xr3:uid="{F3ABA005-A2E4-47E2-B920-DA4B9D3C5145}" name="1.00E+05" dataDxfId="14">
      <calculatedColumnFormula>SUBTOTAL(1,Table1345[[#This Row],[Run 1]:[Run 3]])</calculatedColumnFormula>
    </tableColumn>
    <tableColumn id="4" xr3:uid="{DDD54E8C-CD1C-476E-887B-1E2E988A0731}" name="Run 4"/>
    <tableColumn id="5" xr3:uid="{40CC6F04-6047-47CF-801C-54F5A60F2670}" name="Run 5"/>
    <tableColumn id="6" xr3:uid="{EFF141D2-EC96-4836-AC6C-9A26715D95A6}" name="Run 6"/>
    <tableColumn id="15" xr3:uid="{3303F3C1-FC79-42CB-AF03-70CF9B80C301}" name="1.00E+06" dataDxfId="13">
      <calculatedColumnFormula>SUBTOTAL(1,Table1345[[#This Row],[Run 4]:[Run 6]])</calculatedColumnFormula>
    </tableColumn>
    <tableColumn id="7" xr3:uid="{4955B559-5BF6-4158-B22A-D8956C6A3325}" name="Run 7"/>
    <tableColumn id="8" xr3:uid="{40CABA6C-3A26-4F75-99F0-AEEEEA57CDE8}" name="Run 8"/>
    <tableColumn id="9" xr3:uid="{D7645560-930C-4269-8316-770D71D42CF5}" name="Run 9"/>
    <tableColumn id="10" xr3:uid="{A81D2106-DDE6-48FE-9F14-521A8B54EF15}" name="1.00E+07">
      <calculatedColumnFormula>SUBTOTAL(1,Table1345[[#This Row],[Run 7]:[Run 9]])</calculatedColumnFormula>
    </tableColumn>
  </tableColumns>
  <tableStyleInfo name="TableStyleLight1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A2C58D-8AC1-411E-BABE-59531ADC85CB}" name="Table5" displayName="Table5" ref="O1:R9" totalsRowShown="0">
  <autoFilter ref="O1:R9" xr:uid="{DD31551F-DB6A-4107-BD8F-F3E38E48AAD1}"/>
  <tableColumns count="4">
    <tableColumn id="1" xr3:uid="{69E7B49C-E7D5-4CF2-8C39-F1ADB14E4AD9}" name="k"/>
    <tableColumn id="2" xr3:uid="{0E1D5BF3-7D83-4769-B682-7EF69A67AA26}" name="100000" dataDxfId="12">
      <calculatedColumnFormula>Table1345[[#This Row],[1.00E+05]]</calculatedColumnFormula>
    </tableColumn>
    <tableColumn id="3" xr3:uid="{2AF64FBE-AFB3-4AF9-B7B7-F4280E26FE77}" name="1000000" dataDxfId="11">
      <calculatedColumnFormula>Table1345[[#This Row],[1.00E+06]]</calculatedColumnFormula>
    </tableColumn>
    <tableColumn id="4" xr3:uid="{C630994A-9B69-4949-8D62-D7FF9B66FA34}" name="10000000" dataDxfId="10">
      <calculatedColumnFormula>Table1345[[#This Row],[1.00E+07]]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9742B8-E3B9-4955-982E-EF64D13045A4}" name="Table134511" displayName="Table134511" ref="A1:M9" totalsRowShown="0">
  <autoFilter ref="A1:M9" xr:uid="{00000000-0009-0000-0100-000001000000}"/>
  <tableColumns count="13">
    <tableColumn id="11" xr3:uid="{DDC3E664-486A-4B67-972C-C38299441DD4}" name="n"/>
    <tableColumn id="1" xr3:uid="{2DFC9887-3F51-4DDA-BE82-DDBEB89032C4}" name="Run 1"/>
    <tableColumn id="2" xr3:uid="{ECC0470E-C0F4-44AB-A1BD-9FD09E6155CD}" name="Run 2"/>
    <tableColumn id="3" xr3:uid="{1993ACDA-5843-4BA2-82CC-789B70D224DB}" name="Run 3"/>
    <tableColumn id="14" xr3:uid="{71DEC8C2-B764-4C0E-8763-5D87E18F4E3A}" name="1.00E+05" dataDxfId="9">
      <calculatedColumnFormula>SUBTOTAL(1,Table134511[[#This Row],[Run 1]:[Run 3]])</calculatedColumnFormula>
    </tableColumn>
    <tableColumn id="4" xr3:uid="{6395B79E-C829-41D8-90DF-3701F8BD550B}" name="Run 4"/>
    <tableColumn id="5" xr3:uid="{038ABD89-0B81-4D6A-BFCD-D85F55E30DED}" name="Run 5"/>
    <tableColumn id="6" xr3:uid="{6C5BE60A-4FA3-4B0F-BFF3-47732B8B6409}" name="Run 6"/>
    <tableColumn id="15" xr3:uid="{3A497CC3-196B-4458-8314-A8A98A13EBA3}" name="1.00E+06" dataDxfId="8">
      <calculatedColumnFormula>SUBTOTAL(1,Table134511[[#This Row],[Run 4]:[Run 6]])</calculatedColumnFormula>
    </tableColumn>
    <tableColumn id="7" xr3:uid="{CD43B6FF-6809-493D-AAD9-5822FD8EF0D2}" name="Run 7"/>
    <tableColumn id="8" xr3:uid="{FB66B0FB-370C-4985-B126-07C0D554C702}" name="Run 8"/>
    <tableColumn id="9" xr3:uid="{FE36E33C-F29F-445E-9F06-35C6952EBE75}" name="Run 9"/>
    <tableColumn id="10" xr3:uid="{4D925E97-8962-4D2F-BDB5-F4CAB960394E}" name="1.00E+07">
      <calculatedColumnFormula>SUBTOTAL(1,Table134511[[#This Row],[Run 7]:[Run 9]])</calculatedColumnFormula>
    </tableColumn>
  </tableColumns>
  <tableStyleInfo name="TableStyleLight1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9AD57D-2C72-46A4-AF5B-748132DAF36F}" name="Table512" displayName="Table512" ref="O1:R9" totalsRowShown="0">
  <autoFilter ref="O1:R9" xr:uid="{DD31551F-DB6A-4107-BD8F-F3E38E48AAD1}"/>
  <tableColumns count="4">
    <tableColumn id="1" xr3:uid="{FC6B3F03-F66C-4515-8C2E-0FCABDEEE583}" name="k"/>
    <tableColumn id="2" xr3:uid="{A6D59817-2197-4F3F-81D2-9F913F7019F4}" name="100000" dataDxfId="7">
      <calculatedColumnFormula>Table134511[[#This Row],[1.00E+05]]</calculatedColumnFormula>
    </tableColumn>
    <tableColumn id="3" xr3:uid="{91838BAD-1F4B-438A-9D30-D65F763B9BF3}" name="1000000" dataDxfId="6">
      <calculatedColumnFormula>Table134511[[#This Row],[1.00E+06]]</calculatedColumnFormula>
    </tableColumn>
    <tableColumn id="4" xr3:uid="{4D09A6BB-FA3A-4464-8581-6B1B9B123ADE}" name="10000000" dataDxfId="5">
      <calculatedColumnFormula>Table134511[[#This Row],[1.00E+07]]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5AE6A5-8E1B-474C-8B5E-DC089CE5F0A3}" name="Table13451113" displayName="Table13451113" ref="A1:M9" totalsRowShown="0">
  <autoFilter ref="A1:M9" xr:uid="{00000000-0009-0000-0100-000001000000}"/>
  <tableColumns count="13">
    <tableColumn id="11" xr3:uid="{B4D43BAD-ADAA-463F-AC36-26447F09A89B}" name="n"/>
    <tableColumn id="1" xr3:uid="{877C493C-8DA3-4EEF-B329-6F9892D55EBB}" name="Run 1"/>
    <tableColumn id="2" xr3:uid="{8001E0F7-523F-4C19-BD63-EC0D2194A8AA}" name="Run 2"/>
    <tableColumn id="3" xr3:uid="{C130AAF8-A17A-4169-B275-B48E1D69A436}" name="Run 3"/>
    <tableColumn id="14" xr3:uid="{68363509-9F7C-433A-8B7C-C1702DD50043}" name="1.00E+05" dataDxfId="4">
      <calculatedColumnFormula>SUBTOTAL(1,Table13451113[[#This Row],[Run 1]:[Run 3]])</calculatedColumnFormula>
    </tableColumn>
    <tableColumn id="4" xr3:uid="{B45F300D-2612-49F7-ADC7-5A18FC7A5F6A}" name="Run 4"/>
    <tableColumn id="5" xr3:uid="{C22E60CF-43B8-4F18-99B9-9E9425B1AB0E}" name="Run 5"/>
    <tableColumn id="6" xr3:uid="{54F16CC3-AD0E-4291-BA9D-8279C8BE7C02}" name="Run 6"/>
    <tableColumn id="15" xr3:uid="{C030D5CA-BE8B-4A24-AA18-DF7009729B6F}" name="1.00E+06" dataDxfId="3">
      <calculatedColumnFormula>SUBTOTAL(1,Table13451113[[#This Row],[Run 4]:[Run 6]])</calculatedColumnFormula>
    </tableColumn>
    <tableColumn id="7" xr3:uid="{14CD8AF6-D643-4032-A406-7FDFDBB883C3}" name="Run 7"/>
    <tableColumn id="8" xr3:uid="{1B9C3785-3ED1-48C9-ACE4-12479B85B624}" name="Run 8"/>
    <tableColumn id="9" xr3:uid="{4FBCD73B-91A4-4639-8104-3F6E3A0FEAFC}" name="Run 9"/>
    <tableColumn id="10" xr3:uid="{FCA263E8-CA5B-4AC5-B786-C2B3F1F2C76D}" name="1.00E+07">
      <calculatedColumnFormula>SUBTOTAL(1,Table13451113[[#This Row],[Run 7]:[Run 9]])</calculatedColumnFormula>
    </tableColumn>
  </tableColumns>
  <tableStyleInfo name="TableStyleLight15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A01288-8CF8-4079-ABD3-429C9361B00F}" name="Table51214" displayName="Table51214" ref="O1:R9" totalsRowShown="0">
  <autoFilter ref="O1:R9" xr:uid="{DD31551F-DB6A-4107-BD8F-F3E38E48AAD1}"/>
  <tableColumns count="4">
    <tableColumn id="1" xr3:uid="{183E80CE-27B7-4923-966D-BD22F2CC1C33}" name="k"/>
    <tableColumn id="2" xr3:uid="{B881F565-8C01-4630-A9DC-C1EFD605858A}" name="100000" dataDxfId="2">
      <calculatedColumnFormula>Table13451113[[#This Row],[1.00E+05]]</calculatedColumnFormula>
    </tableColumn>
    <tableColumn id="3" xr3:uid="{0A327AA3-223F-4A4C-AEC2-C06F4C374202}" name="1000000" dataDxfId="1">
      <calculatedColumnFormula>Table13451113[[#This Row],[1.00E+06]]</calculatedColumnFormula>
    </tableColumn>
    <tableColumn id="4" xr3:uid="{A82E9EBD-1F96-4095-AD24-40A3FC6818EE}" name="10000000" dataDxfId="0">
      <calculatedColumnFormula>Table13451113[[#This Row],[1.00E+07]]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opLeftCell="A12" zoomScale="85" zoomScaleNormal="85" workbookViewId="0">
      <selection activeCell="M2" sqref="M2"/>
    </sheetView>
  </sheetViews>
  <sheetFormatPr defaultRowHeight="15" x14ac:dyDescent="0.25"/>
  <cols>
    <col min="1" max="9" width="11" customWidth="1"/>
    <col min="10" max="10" width="12" customWidth="1"/>
    <col min="13" max="13" width="12.4257812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  <c r="M1" t="s">
        <v>12</v>
      </c>
    </row>
    <row r="2" spans="1:13" x14ac:dyDescent="0.25">
      <c r="A2">
        <v>10000</v>
      </c>
      <c r="B2">
        <v>5.9075483819469803E-2</v>
      </c>
      <c r="C2">
        <v>5.9496804140508099E-2</v>
      </c>
      <c r="D2">
        <v>5.9166902909055297E-2</v>
      </c>
      <c r="E2">
        <v>5.9113251045346198E-2</v>
      </c>
      <c r="F2">
        <v>5.9325472917407703E-2</v>
      </c>
      <c r="G2">
        <v>5.95430550165474E-2</v>
      </c>
      <c r="H2">
        <v>5.9208074118942002E-2</v>
      </c>
      <c r="I2">
        <v>5.9890121920034199E-2</v>
      </c>
      <c r="J2">
        <v>5.92614859342575E-2</v>
      </c>
      <c r="K2">
        <v>5.9334069024771403E-2</v>
      </c>
      <c r="L2">
        <f>SUBTOTAL(1,Table1[[#This Row],[Run 1]:[Run 10]])</f>
        <v>5.9341472084633959E-2</v>
      </c>
      <c r="M2" s="1">
        <f>(7.5*10^-7)*Table1[[#This Row],[n]]*LOG(Table1[[#This Row],[n]],2)</f>
        <v>9.9657842846620881E-2</v>
      </c>
    </row>
    <row r="3" spans="1:13" x14ac:dyDescent="0.25">
      <c r="A3">
        <v>20000</v>
      </c>
      <c r="B3">
        <v>0.127800815971568</v>
      </c>
      <c r="C3">
        <v>0.129464115947484</v>
      </c>
      <c r="D3">
        <v>0.12903629615902901</v>
      </c>
      <c r="E3">
        <v>0.12881224416196299</v>
      </c>
      <c r="F3">
        <v>0.12900632899254499</v>
      </c>
      <c r="G3">
        <v>0.12891178810968901</v>
      </c>
      <c r="H3">
        <v>0.12854550988413299</v>
      </c>
      <c r="I3">
        <v>0.12863440113142099</v>
      </c>
      <c r="J3">
        <v>0.12866550986655001</v>
      </c>
      <c r="K3">
        <v>0.12849937495775501</v>
      </c>
      <c r="L3">
        <f>SUBTOTAL(1,Table1[[#This Row],[Run 1]:[Run 10]])</f>
        <v>0.12873763851821371</v>
      </c>
      <c r="M3" s="1">
        <f>(7.5*10^-7)*Table1[[#This Row],[n]]*LOG(Table1[[#This Row],[n]],2)</f>
        <v>0.21431568569324175</v>
      </c>
    </row>
    <row r="4" spans="1:13" x14ac:dyDescent="0.25">
      <c r="A4">
        <v>40000</v>
      </c>
      <c r="B4">
        <v>0.27386428695171999</v>
      </c>
      <c r="C4">
        <v>0.27550234994850997</v>
      </c>
      <c r="D4">
        <v>0.27820231299847298</v>
      </c>
      <c r="E4">
        <v>0.277688303962349</v>
      </c>
      <c r="F4">
        <v>0.27770239207893599</v>
      </c>
      <c r="G4">
        <v>0.27612151112407401</v>
      </c>
      <c r="H4">
        <v>0.27743829903192802</v>
      </c>
      <c r="I4">
        <v>0.27666900306940001</v>
      </c>
      <c r="J4">
        <v>0.27758503612130803</v>
      </c>
      <c r="K4">
        <v>0.27731882315128997</v>
      </c>
      <c r="L4">
        <f>SUBTOTAL(1,Table1[[#This Row],[Run 1]:[Run 10]])</f>
        <v>0.2768092318437988</v>
      </c>
      <c r="M4" s="1">
        <f>(7.5*10^-7)*Table1[[#This Row],[n]]*LOG(Table1[[#This Row],[n]],2)</f>
        <v>0.45863137138648352</v>
      </c>
    </row>
    <row r="5" spans="1:13" x14ac:dyDescent="0.25">
      <c r="A5">
        <v>80000</v>
      </c>
      <c r="B5">
        <v>0.58876346587203399</v>
      </c>
      <c r="C5">
        <v>0.59289627196267203</v>
      </c>
      <c r="D5">
        <v>0.59830157202668399</v>
      </c>
      <c r="E5">
        <v>0.59676473890431203</v>
      </c>
      <c r="F5">
        <v>0.59662755997851402</v>
      </c>
      <c r="G5">
        <v>0.59879990504123204</v>
      </c>
      <c r="H5">
        <v>0.59289643401280001</v>
      </c>
      <c r="I5">
        <v>0.595878303982317</v>
      </c>
      <c r="J5">
        <v>0.59871225897222702</v>
      </c>
      <c r="K5">
        <v>0.59877098910510496</v>
      </c>
      <c r="L5">
        <f>SUBTOTAL(1,Table1[[#This Row],[Run 1]:[Run 10]])</f>
        <v>0.59584114998578974</v>
      </c>
      <c r="M5" s="1">
        <f>(7.5*10^-7)*Table1[[#This Row],[n]]*LOG(Table1[[#This Row],[n]],2)</f>
        <v>0.9772627427729671</v>
      </c>
    </row>
    <row r="6" spans="1:13" x14ac:dyDescent="0.25">
      <c r="A6">
        <v>160000</v>
      </c>
      <c r="B6">
        <v>1.25964755495078</v>
      </c>
      <c r="C6">
        <v>1.2810065189842099</v>
      </c>
      <c r="D6">
        <v>1.2750668730586701</v>
      </c>
      <c r="E6">
        <v>1.26965741696767</v>
      </c>
      <c r="F6">
        <v>1.2816962641663801</v>
      </c>
      <c r="G6">
        <v>1.28157412004657</v>
      </c>
      <c r="H6">
        <v>1.2746509471908201</v>
      </c>
      <c r="I6">
        <v>1.2774997870437801</v>
      </c>
      <c r="J6">
        <v>1.2758041850756801</v>
      </c>
      <c r="K6">
        <v>1.2789368801750201</v>
      </c>
      <c r="L6">
        <f>SUBTOTAL(1,Table1[[#This Row],[Run 1]:[Run 10]])</f>
        <v>1.2755540547659581</v>
      </c>
      <c r="M6" s="1">
        <f>(7.5*10^-7)*Table1[[#This Row],[n]]*LOG(Table1[[#This Row],[n]],2)</f>
        <v>2.0745254855459341</v>
      </c>
    </row>
    <row r="7" spans="1:13" x14ac:dyDescent="0.25">
      <c r="A7">
        <v>320000</v>
      </c>
      <c r="B7">
        <v>2.7509911060333199</v>
      </c>
      <c r="C7">
        <v>2.80644784099422</v>
      </c>
      <c r="D7">
        <v>2.81309642991982</v>
      </c>
      <c r="E7">
        <v>2.8210046179592601</v>
      </c>
      <c r="F7">
        <v>2.8028289519716001</v>
      </c>
      <c r="G7">
        <v>2.8256541308946899</v>
      </c>
      <c r="H7">
        <v>2.8246702770702501</v>
      </c>
      <c r="I7">
        <v>2.8414616121444798</v>
      </c>
      <c r="J7">
        <v>2.8678441899828599</v>
      </c>
      <c r="K7">
        <v>2.93024373683147</v>
      </c>
      <c r="L7">
        <f>SUBTOTAL(1,Table1[[#This Row],[Run 1]:[Run 10]])</f>
        <v>2.8284242893801972</v>
      </c>
      <c r="M7" s="1">
        <f>(7.5*10^-7)*Table1[[#This Row],[n]]*LOG(Table1[[#This Row],[n]],2)</f>
        <v>4.3890509710918684</v>
      </c>
    </row>
    <row r="8" spans="1:13" x14ac:dyDescent="0.25">
      <c r="A8">
        <v>640000</v>
      </c>
      <c r="B8">
        <v>7.5886964211240402</v>
      </c>
      <c r="C8">
        <v>8.5100732108112407</v>
      </c>
      <c r="D8">
        <v>8.4545290498062897</v>
      </c>
      <c r="E8">
        <v>8.4782935150433296</v>
      </c>
      <c r="F8">
        <v>8.5096791430842096</v>
      </c>
      <c r="G8">
        <v>8.4487972408533096</v>
      </c>
      <c r="H8">
        <v>8.5495962048880703</v>
      </c>
      <c r="I8">
        <v>8.4924712190404499</v>
      </c>
      <c r="J8">
        <v>8.5575247278902609</v>
      </c>
      <c r="K8">
        <v>8.5458264099434</v>
      </c>
      <c r="L8">
        <f>SUBTOTAL(1,Table1[[#This Row],[Run 1]:[Run 10]])</f>
        <v>8.41354871424846</v>
      </c>
      <c r="M8" s="1">
        <f>(7.5*10^-7)*Table1[[#This Row],[n]]*LOG(Table1[[#This Row],[n]],2)</f>
        <v>9.2581019421837372</v>
      </c>
    </row>
    <row r="9" spans="1:13" x14ac:dyDescent="0.25">
      <c r="A9">
        <v>1280000</v>
      </c>
      <c r="B9">
        <v>17.712217266205698</v>
      </c>
      <c r="C9">
        <v>18.363585392944501</v>
      </c>
      <c r="D9">
        <v>18.260993043892</v>
      </c>
      <c r="E9">
        <v>18.357868513092399</v>
      </c>
      <c r="F9">
        <v>18.462051112204701</v>
      </c>
      <c r="G9">
        <v>18.4904448981396</v>
      </c>
      <c r="H9">
        <v>18.367620050907099</v>
      </c>
      <c r="I9">
        <v>18.497662903042499</v>
      </c>
      <c r="J9">
        <v>18.5672330588568</v>
      </c>
      <c r="K9">
        <v>18.586042746202999</v>
      </c>
      <c r="L9">
        <f>SUBTOTAL(1,Table1[[#This Row],[Run 1]:[Run 10]])</f>
        <v>18.36657189854883</v>
      </c>
      <c r="M9" s="1">
        <f>(7.5*10^-7)*Table1[[#This Row],[n]]*LOG(Table1[[#This Row],[n]],2)</f>
        <v>19.476203884367475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2580-588A-427B-BA6B-4022C9157E3B}">
  <dimension ref="A1:M9"/>
  <sheetViews>
    <sheetView topLeftCell="A12" zoomScale="85" zoomScaleNormal="85" workbookViewId="0">
      <selection activeCell="M2" sqref="M2"/>
    </sheetView>
  </sheetViews>
  <sheetFormatPr defaultRowHeight="15" x14ac:dyDescent="0.25"/>
  <cols>
    <col min="1" max="9" width="11" customWidth="1"/>
    <col min="10" max="10" width="12" customWidth="1"/>
    <col min="13" max="13" width="12.4257812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  <c r="M1" t="s">
        <v>13</v>
      </c>
    </row>
    <row r="2" spans="1:13" x14ac:dyDescent="0.25">
      <c r="A2">
        <v>10000</v>
      </c>
      <c r="B2">
        <v>2.3989367997273799E-2</v>
      </c>
      <c r="C2">
        <v>2.5231233099475499E-2</v>
      </c>
      <c r="D2">
        <v>2.38041521515697E-2</v>
      </c>
      <c r="E2">
        <v>2.5027411058545099E-2</v>
      </c>
      <c r="F2">
        <v>2.52109498251229E-2</v>
      </c>
      <c r="G2">
        <v>2.4409603094682E-2</v>
      </c>
      <c r="H2">
        <v>2.41624610498547E-2</v>
      </c>
      <c r="I2">
        <v>2.4946345947682799E-2</v>
      </c>
      <c r="J2">
        <v>2.4597404990345201E-2</v>
      </c>
      <c r="K2">
        <v>2.44485309813171E-2</v>
      </c>
      <c r="L2">
        <f>SUBTOTAL(1,Table13[[#This Row],[Run 1]:[Run 10]])</f>
        <v>2.4582746019586883E-2</v>
      </c>
      <c r="M2" s="1">
        <f>(4*10^-7)*Table13[[#This Row],[n]]*LOG(Table13[[#This Row],[n]],2)</f>
        <v>5.3150849518197804E-2</v>
      </c>
    </row>
    <row r="3" spans="1:13" x14ac:dyDescent="0.25">
      <c r="A3">
        <v>20000</v>
      </c>
      <c r="B3">
        <v>5.2103501046076403E-2</v>
      </c>
      <c r="C3">
        <v>5.3197483997791999E-2</v>
      </c>
      <c r="D3">
        <v>5.34660390112549E-2</v>
      </c>
      <c r="E3">
        <v>5.4071818012744098E-2</v>
      </c>
      <c r="F3">
        <v>5.5889698909595602E-2</v>
      </c>
      <c r="G3">
        <v>5.3687711013481E-2</v>
      </c>
      <c r="H3">
        <v>5.2224291022866902E-2</v>
      </c>
      <c r="I3">
        <v>5.3394726943224599E-2</v>
      </c>
      <c r="J3">
        <v>5.20470740739256E-2</v>
      </c>
      <c r="K3">
        <v>5.2754622884094701E-2</v>
      </c>
      <c r="L3">
        <f>SUBTOTAL(1,Table13[[#This Row],[Run 1]:[Run 10]])</f>
        <v>5.3283696691505587E-2</v>
      </c>
      <c r="M3" s="1">
        <f>(4*10^-7)*Table13[[#This Row],[n]]*LOG(Table13[[#This Row],[n]],2)</f>
        <v>0.11430169903639559</v>
      </c>
    </row>
    <row r="4" spans="1:13" x14ac:dyDescent="0.25">
      <c r="A4">
        <v>40000</v>
      </c>
      <c r="B4">
        <v>0.11631588311865899</v>
      </c>
      <c r="C4">
        <v>0.11426930991001399</v>
      </c>
      <c r="D4">
        <v>0.10875470098108</v>
      </c>
      <c r="E4">
        <v>0.108647538116201</v>
      </c>
      <c r="F4">
        <v>0.115214977180585</v>
      </c>
      <c r="G4">
        <v>0.115606653038412</v>
      </c>
      <c r="H4">
        <v>0.120094776153564</v>
      </c>
      <c r="I4">
        <v>0.11283400095999201</v>
      </c>
      <c r="J4">
        <v>0.11529495916329301</v>
      </c>
      <c r="K4">
        <v>0.110014952020719</v>
      </c>
      <c r="L4">
        <f>SUBTOTAL(1,Table13[[#This Row],[Run 1]:[Run 10]])</f>
        <v>0.11370477506425189</v>
      </c>
      <c r="M4" s="1">
        <f>(4*10^-7)*Table13[[#This Row],[n]]*LOG(Table13[[#This Row],[n]],2)</f>
        <v>0.24460339807279119</v>
      </c>
    </row>
    <row r="5" spans="1:13" x14ac:dyDescent="0.25">
      <c r="A5">
        <v>80000</v>
      </c>
      <c r="B5">
        <v>0.237711415160447</v>
      </c>
      <c r="C5">
        <v>0.23983843601308699</v>
      </c>
      <c r="D5">
        <v>0.26047365693375402</v>
      </c>
      <c r="E5">
        <v>0.24040132691152299</v>
      </c>
      <c r="F5">
        <v>0.246210216078907</v>
      </c>
      <c r="G5">
        <v>0.237100024009123</v>
      </c>
      <c r="H5">
        <v>0.25057122600264797</v>
      </c>
      <c r="I5">
        <v>0.24040639190934501</v>
      </c>
      <c r="J5">
        <v>0.24083074810914601</v>
      </c>
      <c r="K5">
        <v>0.232977952109649</v>
      </c>
      <c r="L5">
        <f>SUBTOTAL(1,Table13[[#This Row],[Run 1]:[Run 10]])</f>
        <v>0.24265213932376289</v>
      </c>
      <c r="M5" s="1">
        <f>(4*10^-7)*Table13[[#This Row],[n]]*LOG(Table13[[#This Row],[n]],2)</f>
        <v>0.52120679614558241</v>
      </c>
    </row>
    <row r="6" spans="1:13" x14ac:dyDescent="0.25">
      <c r="A6">
        <v>160000</v>
      </c>
      <c r="B6">
        <v>0.51077655400149502</v>
      </c>
      <c r="C6">
        <v>0.52068799897096996</v>
      </c>
      <c r="D6">
        <v>0.52021058415994004</v>
      </c>
      <c r="E6">
        <v>0.50638339412398603</v>
      </c>
      <c r="F6">
        <v>0.53529824689030603</v>
      </c>
      <c r="G6">
        <v>0.55269716284237802</v>
      </c>
      <c r="H6">
        <v>0.53828648896887898</v>
      </c>
      <c r="I6">
        <v>0.56637518596835401</v>
      </c>
      <c r="J6">
        <v>0.49895241996273398</v>
      </c>
      <c r="K6">
        <v>0.51705932803452004</v>
      </c>
      <c r="L6">
        <f>SUBTOTAL(1,Table13[[#This Row],[Run 1]:[Run 10]])</f>
        <v>0.52667273639235623</v>
      </c>
      <c r="M6" s="1">
        <f>(4*10^-7)*Table13[[#This Row],[n]]*LOG(Table13[[#This Row],[n]],2)</f>
        <v>1.1064135922911649</v>
      </c>
    </row>
    <row r="7" spans="1:13" x14ac:dyDescent="0.25">
      <c r="A7">
        <v>320000</v>
      </c>
      <c r="B7">
        <v>1.2312142068985801</v>
      </c>
      <c r="C7">
        <v>1.2321890669409099</v>
      </c>
      <c r="D7">
        <v>1.1869810321368199</v>
      </c>
      <c r="E7">
        <v>1.20551919587887</v>
      </c>
      <c r="F7">
        <v>1.18446806818246</v>
      </c>
      <c r="G7">
        <v>1.1580457598902201</v>
      </c>
      <c r="H7">
        <v>1.20954330801032</v>
      </c>
      <c r="I7">
        <v>1.18610699498094</v>
      </c>
      <c r="J7">
        <v>1.18397259386256</v>
      </c>
      <c r="K7">
        <v>1.20235864422284</v>
      </c>
      <c r="L7">
        <f>SUBTOTAL(1,Table13[[#This Row],[Run 1]:[Run 10]])</f>
        <v>1.1980398871004521</v>
      </c>
      <c r="M7" s="1">
        <f>(4*10^-7)*Table13[[#This Row],[n]]*LOG(Table13[[#This Row],[n]],2)</f>
        <v>2.3408271845823299</v>
      </c>
    </row>
    <row r="8" spans="1:13" x14ac:dyDescent="0.25">
      <c r="A8">
        <v>640000</v>
      </c>
      <c r="B8">
        <v>2.58479549689218</v>
      </c>
      <c r="C8">
        <v>2.8030329870525699</v>
      </c>
      <c r="D8">
        <v>2.97238794900476</v>
      </c>
      <c r="E8">
        <v>2.8867365350015399</v>
      </c>
      <c r="F8">
        <v>2.7521960560698</v>
      </c>
      <c r="G8">
        <v>3.0314213219098698</v>
      </c>
      <c r="H8">
        <v>3.13120625982992</v>
      </c>
      <c r="I8">
        <v>3.6029864838346799</v>
      </c>
      <c r="J8">
        <v>3.78009865316562</v>
      </c>
      <c r="K8">
        <v>3.8743646279908699</v>
      </c>
      <c r="L8">
        <f>SUBTOTAL(1,Table13[[#This Row],[Run 1]:[Run 10]])</f>
        <v>3.1419226370751807</v>
      </c>
      <c r="M8" s="1">
        <f>(4*10^-7)*Table13[[#This Row],[n]]*LOG(Table13[[#This Row],[n]],2)</f>
        <v>4.9376543691646591</v>
      </c>
    </row>
    <row r="9" spans="1:13" x14ac:dyDescent="0.25">
      <c r="A9">
        <v>1280000</v>
      </c>
      <c r="B9">
        <v>8.7145126929972303</v>
      </c>
      <c r="C9">
        <v>9.1844468470662797</v>
      </c>
      <c r="D9">
        <v>9.7764570009894598</v>
      </c>
      <c r="E9">
        <v>9.0305152288638002</v>
      </c>
      <c r="F9">
        <v>8.9861107231117696</v>
      </c>
      <c r="G9">
        <v>9.3184253880754095</v>
      </c>
      <c r="H9">
        <v>9.2432769930455798</v>
      </c>
      <c r="I9">
        <v>9.30528944917023</v>
      </c>
      <c r="J9">
        <v>9.2358772819861699</v>
      </c>
      <c r="K9">
        <v>9.4431689719203806</v>
      </c>
      <c r="L9">
        <f>SUBTOTAL(1,Table13[[#This Row],[Run 1]:[Run 10]])</f>
        <v>9.223808057722632</v>
      </c>
      <c r="M9" s="1">
        <f>(4*10^-7)*Table13[[#This Row],[n]]*LOG(Table13[[#This Row],[n]],2)</f>
        <v>10.387308738329319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9285-DAD2-495D-B5AE-95CF5E88717C}">
  <dimension ref="A1:M9"/>
  <sheetViews>
    <sheetView zoomScale="85" zoomScaleNormal="85" workbookViewId="0">
      <selection activeCell="M1" sqref="M1"/>
    </sheetView>
  </sheetViews>
  <sheetFormatPr defaultRowHeight="15" x14ac:dyDescent="0.25"/>
  <cols>
    <col min="1" max="9" width="11" customWidth="1"/>
    <col min="10" max="10" width="12" customWidth="1"/>
    <col min="13" max="13" width="12.4257812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  <c r="M1" t="s">
        <v>14</v>
      </c>
    </row>
    <row r="2" spans="1:13" x14ac:dyDescent="0.25">
      <c r="A2">
        <v>10000</v>
      </c>
      <c r="B2">
        <v>1.47883682511746E-2</v>
      </c>
      <c r="C2">
        <v>1.4426289126276901E-2</v>
      </c>
      <c r="D2">
        <v>1.41976526938378E-2</v>
      </c>
      <c r="E2">
        <v>1.4283379074186E-2</v>
      </c>
      <c r="F2">
        <v>1.4298086054623099E-2</v>
      </c>
      <c r="G2">
        <v>1.4297277200967001E-2</v>
      </c>
      <c r="H2">
        <v>1.42998220399022E-2</v>
      </c>
      <c r="I2">
        <v>1.42408101819455E-2</v>
      </c>
      <c r="J2">
        <v>1.42634948715567E-2</v>
      </c>
      <c r="K2">
        <v>1.4223410282284001E-2</v>
      </c>
      <c r="L2">
        <f>SUBTOTAL(1,Table134[[#This Row],[Run 1]:[Run 10]])</f>
        <v>1.4331858977675379E-2</v>
      </c>
      <c r="M2" s="1">
        <f>(4.5*10^-7)*Table134[[#This Row],[n]]</f>
        <v>4.4999999999999997E-3</v>
      </c>
    </row>
    <row r="3" spans="1:13" x14ac:dyDescent="0.25">
      <c r="A3">
        <v>20000</v>
      </c>
      <c r="B3">
        <v>1.7486909870058201E-2</v>
      </c>
      <c r="C3">
        <v>1.7391282133757999E-2</v>
      </c>
      <c r="D3">
        <v>1.73146561719477E-2</v>
      </c>
      <c r="E3">
        <v>1.7501226626336502E-2</v>
      </c>
      <c r="F3">
        <v>1.7320188228040899E-2</v>
      </c>
      <c r="G3">
        <v>1.7469338141381699E-2</v>
      </c>
      <c r="H3">
        <v>1.7309005837887501E-2</v>
      </c>
      <c r="I3">
        <v>1.74497608095407E-2</v>
      </c>
      <c r="J3">
        <v>1.74351059831678E-2</v>
      </c>
      <c r="K3">
        <v>1.74213158898055E-2</v>
      </c>
      <c r="L3">
        <f>SUBTOTAL(1,Table134[[#This Row],[Run 1]:[Run 10]])</f>
        <v>1.7409878969192452E-2</v>
      </c>
      <c r="M3" s="1">
        <f>(4.5*10^-7)*Table134[[#This Row],[n]]</f>
        <v>8.9999999999999993E-3</v>
      </c>
    </row>
    <row r="4" spans="1:13" x14ac:dyDescent="0.25">
      <c r="A4">
        <v>40000</v>
      </c>
      <c r="B4">
        <v>2.4414172396063801E-2</v>
      </c>
      <c r="C4">
        <v>2.3998279124498301E-2</v>
      </c>
      <c r="D4">
        <v>2.3834530264139099E-2</v>
      </c>
      <c r="E4">
        <v>2.4005663115531199E-2</v>
      </c>
      <c r="F4">
        <v>2.3941644933074699E-2</v>
      </c>
      <c r="G4">
        <v>2.4001638870686199E-2</v>
      </c>
      <c r="H4">
        <v>2.4067164864390998E-2</v>
      </c>
      <c r="I4">
        <v>2.4186814203858299E-2</v>
      </c>
      <c r="J4">
        <v>2.3835052270442199E-2</v>
      </c>
      <c r="K4">
        <v>2.4087038822471998E-2</v>
      </c>
      <c r="L4">
        <f>SUBTOTAL(1,Table134[[#This Row],[Run 1]:[Run 10]])</f>
        <v>2.4037199886515682E-2</v>
      </c>
      <c r="M4" s="1">
        <f>(4.5*10^-7)*Table134[[#This Row],[n]]</f>
        <v>1.7999999999999999E-2</v>
      </c>
    </row>
    <row r="5" spans="1:13" x14ac:dyDescent="0.25">
      <c r="A5">
        <v>80000</v>
      </c>
      <c r="B5">
        <v>3.9822538848966298E-2</v>
      </c>
      <c r="C5">
        <v>3.8708496838807997E-2</v>
      </c>
      <c r="D5">
        <v>3.8618969265371499E-2</v>
      </c>
      <c r="E5">
        <v>3.8283898029476397E-2</v>
      </c>
      <c r="F5">
        <v>3.8317704107612302E-2</v>
      </c>
      <c r="G5">
        <v>3.8620486855506897E-2</v>
      </c>
      <c r="H5">
        <v>3.8286923896521302E-2</v>
      </c>
      <c r="I5">
        <v>3.88100701384246E-2</v>
      </c>
      <c r="J5">
        <v>3.8569183088838999E-2</v>
      </c>
      <c r="K5">
        <v>3.8688295055180698E-2</v>
      </c>
      <c r="L5">
        <f>SUBTOTAL(1,Table134[[#This Row],[Run 1]:[Run 10]])</f>
        <v>3.8672656612470692E-2</v>
      </c>
      <c r="M5" s="1">
        <f>(4.5*10^-7)*Table134[[#This Row],[n]]</f>
        <v>3.5999999999999997E-2</v>
      </c>
    </row>
    <row r="6" spans="1:13" x14ac:dyDescent="0.25">
      <c r="A6">
        <v>160000</v>
      </c>
      <c r="B6">
        <v>7.34685519710183E-2</v>
      </c>
      <c r="C6">
        <v>7.2774094995111199E-2</v>
      </c>
      <c r="D6">
        <v>7.1637687273323494E-2</v>
      </c>
      <c r="E6">
        <v>7.2098994161933605E-2</v>
      </c>
      <c r="F6">
        <v>7.1754433214664404E-2</v>
      </c>
      <c r="G6">
        <v>7.2318051010370199E-2</v>
      </c>
      <c r="H6">
        <v>7.3364736977964598E-2</v>
      </c>
      <c r="I6">
        <v>7.1814771275967304E-2</v>
      </c>
      <c r="J6">
        <v>7.2374144103378002E-2</v>
      </c>
      <c r="K6">
        <v>7.2789828293025494E-2</v>
      </c>
      <c r="L6">
        <f>SUBTOTAL(1,Table134[[#This Row],[Run 1]:[Run 10]])</f>
        <v>7.2439529327675653E-2</v>
      </c>
      <c r="M6" s="1">
        <f>(4.5*10^-7)*Table134[[#This Row],[n]]</f>
        <v>7.1999999999999995E-2</v>
      </c>
    </row>
    <row r="7" spans="1:13" x14ac:dyDescent="0.25">
      <c r="A7">
        <v>320000</v>
      </c>
      <c r="B7">
        <v>0.135875551961362</v>
      </c>
      <c r="C7">
        <v>0.137110013980418</v>
      </c>
      <c r="D7">
        <v>0.13793380092829399</v>
      </c>
      <c r="E7">
        <v>0.13810043828561899</v>
      </c>
      <c r="F7">
        <v>0.13896353403106301</v>
      </c>
      <c r="G7">
        <v>0.138840673025697</v>
      </c>
      <c r="H7">
        <v>0.13876290293410401</v>
      </c>
      <c r="I7">
        <v>0.13850165903568201</v>
      </c>
      <c r="J7">
        <v>0.13832437200471701</v>
      </c>
      <c r="K7">
        <v>0.13856849912554001</v>
      </c>
      <c r="L7">
        <f>SUBTOTAL(1,Table134[[#This Row],[Run 1]:[Run 10]])</f>
        <v>0.13809814453124961</v>
      </c>
      <c r="M7" s="1">
        <f>(4.5*10^-7)*Table134[[#This Row],[n]]</f>
        <v>0.14399999999999999</v>
      </c>
    </row>
    <row r="8" spans="1:13" x14ac:dyDescent="0.25">
      <c r="A8">
        <v>640000</v>
      </c>
      <c r="B8">
        <v>0.26860038563609101</v>
      </c>
      <c r="C8">
        <v>0.271806924138218</v>
      </c>
      <c r="D8">
        <v>0.27316155983135099</v>
      </c>
      <c r="E8">
        <v>0.27433762606233297</v>
      </c>
      <c r="F8">
        <v>0.27929886290803502</v>
      </c>
      <c r="G8">
        <v>0.27238621376454802</v>
      </c>
      <c r="H8">
        <v>0.275144785176962</v>
      </c>
      <c r="I8">
        <v>0.27573298988863798</v>
      </c>
      <c r="J8">
        <v>0.27381165418773801</v>
      </c>
      <c r="K8">
        <v>0.27359108207747301</v>
      </c>
      <c r="L8">
        <f>SUBTOTAL(1,Table134[[#This Row],[Run 1]:[Run 10]])</f>
        <v>0.27378720836713871</v>
      </c>
      <c r="M8" s="1">
        <f>(4.5*10^-7)*Table134[[#This Row],[n]]</f>
        <v>0.28799999999999998</v>
      </c>
    </row>
    <row r="9" spans="1:13" x14ac:dyDescent="0.25">
      <c r="A9">
        <v>1280000</v>
      </c>
      <c r="B9">
        <v>0.527332270052284</v>
      </c>
      <c r="C9">
        <v>0.53323141625151005</v>
      </c>
      <c r="D9">
        <v>0.54135524295270399</v>
      </c>
      <c r="E9">
        <v>0.53690215200185698</v>
      </c>
      <c r="F9">
        <v>0.53992897318676103</v>
      </c>
      <c r="G9">
        <v>0.53992881486192301</v>
      </c>
      <c r="H9">
        <v>0.54208831209689301</v>
      </c>
      <c r="I9">
        <v>0.54142354987561703</v>
      </c>
      <c r="J9">
        <v>0.54087246488779706</v>
      </c>
      <c r="K9">
        <v>0.53955072211101596</v>
      </c>
      <c r="L9">
        <f>SUBTOTAL(1,Table134[[#This Row],[Run 1]:[Run 10]])</f>
        <v>0.53826139182783606</v>
      </c>
      <c r="M9" s="1">
        <f>(4.5*10^-7)*Table134[[#This Row],[n]]</f>
        <v>0.57599999999999996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C7C5-876F-4057-89DD-65CDC86E5596}">
  <dimension ref="A1:R9"/>
  <sheetViews>
    <sheetView topLeftCell="A7" zoomScale="85" zoomScaleNormal="85" workbookViewId="0">
      <selection activeCell="I21" sqref="I21"/>
    </sheetView>
  </sheetViews>
  <sheetFormatPr defaultRowHeight="15" x14ac:dyDescent="0.25"/>
  <cols>
    <col min="1" max="11" width="11" customWidth="1"/>
    <col min="12" max="12" width="12" customWidth="1"/>
    <col min="15" max="15" width="10.42578125" customWidth="1"/>
  </cols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s="2" t="s">
        <v>15</v>
      </c>
      <c r="F1" t="s">
        <v>5</v>
      </c>
      <c r="G1" t="s">
        <v>6</v>
      </c>
      <c r="H1" t="s">
        <v>7</v>
      </c>
      <c r="I1" s="2" t="s">
        <v>16</v>
      </c>
      <c r="J1" t="s">
        <v>8</v>
      </c>
      <c r="K1" t="s">
        <v>9</v>
      </c>
      <c r="L1" t="s">
        <v>10</v>
      </c>
      <c r="M1" s="2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10000</v>
      </c>
      <c r="B2">
        <v>5.0053212791681199E-2</v>
      </c>
      <c r="C2">
        <v>5.0074475351721E-2</v>
      </c>
      <c r="D2">
        <v>5.0600135233253199E-2</v>
      </c>
      <c r="E2">
        <f>SUBTOTAL(1,Table1345[[#This Row],[Run 1]:[Run 3]])</f>
        <v>5.0242607792218473E-2</v>
      </c>
      <c r="F2">
        <v>6.9881168194115106E-2</v>
      </c>
      <c r="G2">
        <v>7.01994220726192E-2</v>
      </c>
      <c r="H2">
        <v>7.0007428061217E-2</v>
      </c>
      <c r="I2">
        <f>SUBTOTAL(1,Table1345[[#This Row],[Run 4]:[Run 6]])</f>
        <v>7.002933944265044E-2</v>
      </c>
      <c r="J2">
        <v>6.9841383025050094E-2</v>
      </c>
      <c r="K2">
        <v>7.0148100145161096E-2</v>
      </c>
      <c r="L2">
        <v>7.0241983979940401E-2</v>
      </c>
      <c r="M2">
        <f>SUBTOTAL(1,Table1345[[#This Row],[Run 7]:[Run 9]])</f>
        <v>7.0077155716717202E-2</v>
      </c>
      <c r="O2" s="1">
        <v>10000</v>
      </c>
      <c r="P2">
        <f>Table1345[[#This Row],[1.00E+05]]</f>
        <v>5.0242607792218473E-2</v>
      </c>
      <c r="Q2">
        <f>Table1345[[#This Row],[1.00E+06]]</f>
        <v>7.002933944265044E-2</v>
      </c>
      <c r="R2">
        <f>Table1345[[#This Row],[1.00E+07]]</f>
        <v>7.0077155716717202E-2</v>
      </c>
    </row>
    <row r="3" spans="1:18" x14ac:dyDescent="0.25">
      <c r="A3">
        <v>20000</v>
      </c>
      <c r="B3">
        <v>0.10854375595226801</v>
      </c>
      <c r="C3">
        <v>0.109143576119095</v>
      </c>
      <c r="D3">
        <v>0.10854987706989</v>
      </c>
      <c r="E3">
        <f>SUBTOTAL(1,Table1345[[#This Row],[Run 1]:[Run 3]])</f>
        <v>0.10874573638041767</v>
      </c>
      <c r="F3">
        <v>0.15141074219718501</v>
      </c>
      <c r="G3">
        <v>0.15245795994997</v>
      </c>
      <c r="H3">
        <v>0.15190381417050899</v>
      </c>
      <c r="I3">
        <f>SUBTOTAL(1,Table1345[[#This Row],[Run 4]:[Run 6]])</f>
        <v>0.15192417210588802</v>
      </c>
      <c r="J3">
        <v>0.151554429903626</v>
      </c>
      <c r="K3">
        <v>0.152333787176758</v>
      </c>
      <c r="L3">
        <v>0.151982971001416</v>
      </c>
      <c r="M3">
        <f>SUBTOTAL(1,Table1345[[#This Row],[Run 7]:[Run 9]])</f>
        <v>0.15195706269393333</v>
      </c>
      <c r="O3" s="1">
        <v>20000</v>
      </c>
      <c r="P3">
        <f>Table1345[[#This Row],[1.00E+05]]</f>
        <v>0.10874573638041767</v>
      </c>
      <c r="Q3">
        <f>Table1345[[#This Row],[1.00E+06]]</f>
        <v>0.15192417210588802</v>
      </c>
      <c r="R3">
        <f>Table1345[[#This Row],[1.00E+07]]</f>
        <v>0.15195706269393333</v>
      </c>
    </row>
    <row r="4" spans="1:18" x14ac:dyDescent="0.25">
      <c r="A4">
        <v>40000</v>
      </c>
      <c r="B4">
        <v>0.23499532975256399</v>
      </c>
      <c r="C4">
        <v>0.23599058808758799</v>
      </c>
      <c r="D4">
        <v>0.23565537482500001</v>
      </c>
      <c r="E4">
        <f>SUBTOTAL(1,Table1345[[#This Row],[Run 1]:[Run 3]])</f>
        <v>0.23554709755505066</v>
      </c>
      <c r="F4">
        <v>0.32819418516010002</v>
      </c>
      <c r="G4">
        <v>0.32760785287246103</v>
      </c>
      <c r="H4">
        <v>0.32912433613091702</v>
      </c>
      <c r="I4">
        <f>SUBTOTAL(1,Table1345[[#This Row],[Run 4]:[Run 6]])</f>
        <v>0.32830879138782604</v>
      </c>
      <c r="J4">
        <v>0.32638851087540299</v>
      </c>
      <c r="K4">
        <v>0.327844632789492</v>
      </c>
      <c r="L4">
        <v>0.327921724878251</v>
      </c>
      <c r="M4">
        <f>SUBTOTAL(1,Table1345[[#This Row],[Run 7]:[Run 9]])</f>
        <v>0.32738495618104863</v>
      </c>
      <c r="O4" s="1">
        <v>40000</v>
      </c>
      <c r="P4">
        <f>Table1345[[#This Row],[1.00E+05]]</f>
        <v>0.23554709755505066</v>
      </c>
      <c r="Q4">
        <f>Table1345[[#This Row],[1.00E+06]]</f>
        <v>0.32830879138782604</v>
      </c>
      <c r="R4">
        <f>Table1345[[#This Row],[1.00E+07]]</f>
        <v>0.32738495618104863</v>
      </c>
    </row>
    <row r="5" spans="1:18" x14ac:dyDescent="0.25">
      <c r="A5">
        <v>80000</v>
      </c>
      <c r="B5">
        <v>0.50009549595415503</v>
      </c>
      <c r="C5">
        <v>0.50655383523553599</v>
      </c>
      <c r="D5">
        <v>0.507821211125701</v>
      </c>
      <c r="E5">
        <f>SUBTOTAL(1,Table1345[[#This Row],[Run 1]:[Run 3]])</f>
        <v>0.50482351410513071</v>
      </c>
      <c r="F5">
        <v>0.69898591795936205</v>
      </c>
      <c r="G5">
        <v>0.70591448200866502</v>
      </c>
      <c r="H5">
        <v>0.70553509565070205</v>
      </c>
      <c r="I5">
        <f>SUBTOTAL(1,Table1345[[#This Row],[Run 4]:[Run 6]])</f>
        <v>0.70347849853957634</v>
      </c>
      <c r="J5">
        <v>0.69839702686294902</v>
      </c>
      <c r="K5">
        <v>0.70243416819721405</v>
      </c>
      <c r="L5">
        <v>0.70344633609056395</v>
      </c>
      <c r="M5">
        <f>SUBTOTAL(1,Table1345[[#This Row],[Run 7]:[Run 9]])</f>
        <v>0.70142584371690908</v>
      </c>
      <c r="O5" s="1">
        <v>80000</v>
      </c>
      <c r="P5">
        <f>Table1345[[#This Row],[1.00E+05]]</f>
        <v>0.50482351410513071</v>
      </c>
      <c r="Q5">
        <f>Table1345[[#This Row],[1.00E+06]]</f>
        <v>0.70347849853957634</v>
      </c>
      <c r="R5">
        <f>Table1345[[#This Row],[1.00E+07]]</f>
        <v>0.70142584371690908</v>
      </c>
    </row>
    <row r="6" spans="1:18" x14ac:dyDescent="0.25">
      <c r="A6">
        <v>160000</v>
      </c>
      <c r="B6">
        <v>1.0726904668845201</v>
      </c>
      <c r="C6">
        <v>1.0961636858992201</v>
      </c>
      <c r="D6">
        <v>1.0963358213193699</v>
      </c>
      <c r="E6">
        <f>SUBTOTAL(1,Table1345[[#This Row],[Run 1]:[Run 3]])</f>
        <v>1.0883966580343698</v>
      </c>
      <c r="F6">
        <v>1.49678984098136</v>
      </c>
      <c r="G6">
        <v>1.5108764669857899</v>
      </c>
      <c r="H6">
        <v>1.5256240377202599</v>
      </c>
      <c r="I6">
        <f>SUBTOTAL(1,Table1345[[#This Row],[Run 4]:[Run 6]])</f>
        <v>1.5110967818958034</v>
      </c>
      <c r="J6">
        <v>1.4967070729471701</v>
      </c>
      <c r="K6">
        <v>1.5146980681456601</v>
      </c>
      <c r="L6">
        <v>1.51623994484543</v>
      </c>
      <c r="M6">
        <f>SUBTOTAL(1,Table1345[[#This Row],[Run 7]:[Run 9]])</f>
        <v>1.5092150286460868</v>
      </c>
      <c r="O6" s="1">
        <v>160000</v>
      </c>
      <c r="P6">
        <f>Table1345[[#This Row],[1.00E+05]]</f>
        <v>1.0883966580343698</v>
      </c>
      <c r="Q6">
        <f>Table1345[[#This Row],[1.00E+06]]</f>
        <v>1.5110967818958034</v>
      </c>
      <c r="R6">
        <f>Table1345[[#This Row],[1.00E+07]]</f>
        <v>1.5092150286460868</v>
      </c>
    </row>
    <row r="7" spans="1:18" x14ac:dyDescent="0.25">
      <c r="A7">
        <v>320000</v>
      </c>
      <c r="B7">
        <v>2.3741435469128098</v>
      </c>
      <c r="C7">
        <v>2.4435938340611698</v>
      </c>
      <c r="D7">
        <v>2.43752434290945</v>
      </c>
      <c r="E7">
        <f>SUBTOTAL(1,Table1345[[#This Row],[Run 1]:[Run 3]])</f>
        <v>2.41842057462781</v>
      </c>
      <c r="F7">
        <v>3.2541861082427199</v>
      </c>
      <c r="G7">
        <v>3.3229794930666601</v>
      </c>
      <c r="H7">
        <v>3.33743175584822</v>
      </c>
      <c r="I7">
        <f>SUBTOTAL(1,Table1345[[#This Row],[Run 4]:[Run 6]])</f>
        <v>3.3048657857191999</v>
      </c>
      <c r="J7">
        <v>3.33933251164853</v>
      </c>
      <c r="K7">
        <v>3.3739767950028101</v>
      </c>
      <c r="L7">
        <v>3.36205939389765</v>
      </c>
      <c r="M7">
        <f>SUBTOTAL(1,Table1345[[#This Row],[Run 7]:[Run 9]])</f>
        <v>3.3584562335163297</v>
      </c>
      <c r="O7" s="1">
        <v>320000</v>
      </c>
      <c r="P7">
        <f>Table1345[[#This Row],[1.00E+05]]</f>
        <v>2.41842057462781</v>
      </c>
      <c r="Q7">
        <f>Table1345[[#This Row],[1.00E+06]]</f>
        <v>3.3048657857191999</v>
      </c>
      <c r="R7">
        <f>Table1345[[#This Row],[1.00E+07]]</f>
        <v>3.3584562335163297</v>
      </c>
    </row>
    <row r="8" spans="1:18" x14ac:dyDescent="0.25">
      <c r="A8">
        <v>640000</v>
      </c>
      <c r="B8">
        <v>5.2083156863227398</v>
      </c>
      <c r="C8">
        <v>5.3960076696239403</v>
      </c>
      <c r="D8">
        <v>5.4109564311802298</v>
      </c>
      <c r="E8">
        <f>SUBTOTAL(1,Table1345[[#This Row],[Run 1]:[Run 3]])</f>
        <v>5.3384265957089694</v>
      </c>
      <c r="F8">
        <v>7.1589228850789297</v>
      </c>
      <c r="G8">
        <v>7.3547263769432902</v>
      </c>
      <c r="H8">
        <v>7.32308334112167</v>
      </c>
      <c r="I8">
        <f>SUBTOTAL(1,Table1345[[#This Row],[Run 4]:[Run 6]])</f>
        <v>7.2789108677146297</v>
      </c>
      <c r="J8">
        <v>7.12663202406838</v>
      </c>
      <c r="K8">
        <v>7.3150787763297496</v>
      </c>
      <c r="L8">
        <v>7.3121189959347204</v>
      </c>
      <c r="M8">
        <f>SUBTOTAL(1,Table1345[[#This Row],[Run 7]:[Run 9]])</f>
        <v>7.2512765987776175</v>
      </c>
      <c r="O8" s="1">
        <v>640000</v>
      </c>
      <c r="P8">
        <f>Table1345[[#This Row],[1.00E+05]]</f>
        <v>5.3384265957089694</v>
      </c>
      <c r="Q8">
        <f>Table1345[[#This Row],[1.00E+06]]</f>
        <v>7.2789108677146297</v>
      </c>
      <c r="R8">
        <f>Table1345[[#This Row],[1.00E+07]]</f>
        <v>7.2512765987776175</v>
      </c>
    </row>
    <row r="9" spans="1:18" x14ac:dyDescent="0.25">
      <c r="A9">
        <v>1280000</v>
      </c>
      <c r="B9">
        <v>11.4892959771677</v>
      </c>
      <c r="C9">
        <v>12.8716606502421</v>
      </c>
      <c r="D9">
        <v>16.294483622070398</v>
      </c>
      <c r="E9">
        <f>SUBTOTAL(1,Table1345[[#This Row],[Run 1]:[Run 3]])</f>
        <v>13.551813416493397</v>
      </c>
      <c r="F9">
        <v>15.4928842000663</v>
      </c>
      <c r="G9">
        <v>16.3386096209287</v>
      </c>
      <c r="H9">
        <v>16.071945128031</v>
      </c>
      <c r="I9">
        <f>SUBTOTAL(1,Table1345[[#This Row],[Run 4]:[Run 6]])</f>
        <v>15.967812983008665</v>
      </c>
      <c r="J9">
        <v>15.418373995926199</v>
      </c>
      <c r="K9">
        <v>15.883629561867499</v>
      </c>
      <c r="L9">
        <v>15.9429425140842</v>
      </c>
      <c r="M9">
        <f>SUBTOTAL(1,Table1345[[#This Row],[Run 7]:[Run 9]])</f>
        <v>15.748315357292633</v>
      </c>
      <c r="O9" s="1">
        <v>1280000</v>
      </c>
      <c r="P9">
        <f>Table1345[[#This Row],[1.00E+05]]</f>
        <v>13.551813416493397</v>
      </c>
      <c r="Q9">
        <f>Table1345[[#This Row],[1.00E+06]]</f>
        <v>15.967812983008665</v>
      </c>
      <c r="R9">
        <f>Table1345[[#This Row],[1.00E+07]]</f>
        <v>15.748315357292633</v>
      </c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502C-09A9-4CDB-8802-65061079DD7D}">
  <dimension ref="A1:R9"/>
  <sheetViews>
    <sheetView zoomScale="85" zoomScaleNormal="85" workbookViewId="0">
      <selection activeCell="G17" sqref="G17"/>
    </sheetView>
  </sheetViews>
  <sheetFormatPr defaultRowHeight="15" x14ac:dyDescent="0.25"/>
  <cols>
    <col min="1" max="11" width="11" customWidth="1"/>
    <col min="12" max="12" width="12" customWidth="1"/>
    <col min="15" max="15" width="10.42578125" customWidth="1"/>
  </cols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s="2" t="s">
        <v>15</v>
      </c>
      <c r="F1" t="s">
        <v>5</v>
      </c>
      <c r="G1" t="s">
        <v>6</v>
      </c>
      <c r="H1" t="s">
        <v>7</v>
      </c>
      <c r="I1" s="2" t="s">
        <v>16</v>
      </c>
      <c r="J1" t="s">
        <v>8</v>
      </c>
      <c r="K1" t="s">
        <v>9</v>
      </c>
      <c r="L1" t="s">
        <v>10</v>
      </c>
      <c r="M1" s="2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10000</v>
      </c>
      <c r="B2">
        <v>3.1730127986520501E-2</v>
      </c>
      <c r="C2">
        <v>3.3362683374434703E-2</v>
      </c>
      <c r="D2">
        <v>3.1889019999653101E-2</v>
      </c>
      <c r="E2">
        <f>SUBTOTAL(1,Table134511[[#This Row],[Run 1]:[Run 3]])</f>
        <v>3.2327277120202773E-2</v>
      </c>
      <c r="F2">
        <v>3.25458711013197E-2</v>
      </c>
      <c r="G2">
        <v>3.1890410929918199E-2</v>
      </c>
      <c r="H2">
        <v>3.2136819791048703E-2</v>
      </c>
      <c r="I2">
        <f>SUBTOTAL(1,Table134511[[#This Row],[Run 4]:[Run 6]])</f>
        <v>3.2191033940762198E-2</v>
      </c>
      <c r="J2">
        <v>3.2115708105265997E-2</v>
      </c>
      <c r="K2">
        <v>3.11069982126355E-2</v>
      </c>
      <c r="L2">
        <v>3.1762984115630298E-2</v>
      </c>
      <c r="M2">
        <f>SUBTOTAL(1,Table134511[[#This Row],[Run 7]:[Run 9]])</f>
        <v>3.1661896811177266E-2</v>
      </c>
      <c r="O2" s="1">
        <v>10000</v>
      </c>
      <c r="P2">
        <f>Table134511[[#This Row],[1.00E+05]]</f>
        <v>3.2327277120202773E-2</v>
      </c>
      <c r="Q2">
        <f>Table134511[[#This Row],[1.00E+06]]</f>
        <v>3.2191033940762198E-2</v>
      </c>
      <c r="R2">
        <f>Table134511[[#This Row],[1.00E+07]]</f>
        <v>3.1661896811177266E-2</v>
      </c>
    </row>
    <row r="3" spans="1:18" x14ac:dyDescent="0.25">
      <c r="A3">
        <v>20000</v>
      </c>
      <c r="B3">
        <v>6.8020655773580005E-2</v>
      </c>
      <c r="C3">
        <v>6.7767088767141104E-2</v>
      </c>
      <c r="D3">
        <v>7.0088119711726904E-2</v>
      </c>
      <c r="E3">
        <f>SUBTOTAL(1,Table134511[[#This Row],[Run 1]:[Run 3]])</f>
        <v>6.8625288084149347E-2</v>
      </c>
      <c r="F3">
        <v>6.7059766966849496E-2</v>
      </c>
      <c r="G3">
        <v>6.7762109916657196E-2</v>
      </c>
      <c r="H3">
        <v>6.7113626748323399E-2</v>
      </c>
      <c r="I3">
        <f>SUBTOTAL(1,Table134511[[#This Row],[Run 4]:[Run 6]])</f>
        <v>6.7311834543943364E-2</v>
      </c>
      <c r="J3">
        <v>6.8861818872392094E-2</v>
      </c>
      <c r="K3">
        <v>6.7311192862689495E-2</v>
      </c>
      <c r="L3">
        <v>6.8288560956716496E-2</v>
      </c>
      <c r="M3">
        <f>SUBTOTAL(1,Table134511[[#This Row],[Run 7]:[Run 9]])</f>
        <v>6.8153857563932704E-2</v>
      </c>
      <c r="O3" s="1">
        <v>20000</v>
      </c>
      <c r="P3">
        <f>Table134511[[#This Row],[1.00E+05]]</f>
        <v>6.8625288084149347E-2</v>
      </c>
      <c r="Q3">
        <f>Table134511[[#This Row],[1.00E+06]]</f>
        <v>6.7311834543943364E-2</v>
      </c>
      <c r="R3">
        <f>Table134511[[#This Row],[1.00E+07]]</f>
        <v>6.8153857563932704E-2</v>
      </c>
    </row>
    <row r="4" spans="1:18" x14ac:dyDescent="0.25">
      <c r="A4">
        <v>40000</v>
      </c>
      <c r="B4">
        <v>0.142478509806096</v>
      </c>
      <c r="C4">
        <v>0.14890425093472001</v>
      </c>
      <c r="D4">
        <v>0.14299816824495701</v>
      </c>
      <c r="E4">
        <f>SUBTOTAL(1,Table134511[[#This Row],[Run 1]:[Run 3]])</f>
        <v>0.14479364299525768</v>
      </c>
      <c r="F4">
        <v>0.14771209703758301</v>
      </c>
      <c r="G4">
        <v>0.139960481319576</v>
      </c>
      <c r="H4">
        <v>0.14671246334910301</v>
      </c>
      <c r="I4">
        <f>SUBTOTAL(1,Table134511[[#This Row],[Run 4]:[Run 6]])</f>
        <v>0.14479501390208735</v>
      </c>
      <c r="J4">
        <v>0.14899411285295999</v>
      </c>
      <c r="K4">
        <v>0.141830320935696</v>
      </c>
      <c r="L4">
        <v>0.14372056769207101</v>
      </c>
      <c r="M4">
        <f>SUBTOTAL(1,Table134511[[#This Row],[Run 7]:[Run 9]])</f>
        <v>0.14484833382690898</v>
      </c>
      <c r="O4" s="1">
        <v>40000</v>
      </c>
      <c r="P4">
        <f>Table134511[[#This Row],[1.00E+05]]</f>
        <v>0.14479364299525768</v>
      </c>
      <c r="Q4">
        <f>Table134511[[#This Row],[1.00E+06]]</f>
        <v>0.14479501390208735</v>
      </c>
      <c r="R4">
        <f>Table134511[[#This Row],[1.00E+07]]</f>
        <v>0.14484833382690898</v>
      </c>
    </row>
    <row r="5" spans="1:18" x14ac:dyDescent="0.25">
      <c r="A5">
        <v>80000</v>
      </c>
      <c r="B5">
        <v>0.31698834383860203</v>
      </c>
      <c r="C5">
        <v>0.31885236781090498</v>
      </c>
      <c r="D5">
        <v>0.31807243498042198</v>
      </c>
      <c r="E5">
        <f>SUBTOTAL(1,Table134511[[#This Row],[Run 1]:[Run 3]])</f>
        <v>0.31797104887664301</v>
      </c>
      <c r="F5">
        <v>0.30705191008746602</v>
      </c>
      <c r="G5">
        <v>0.29903226811438799</v>
      </c>
      <c r="H5">
        <v>0.30024218279868298</v>
      </c>
      <c r="I5">
        <f>SUBTOTAL(1,Table134511[[#This Row],[Run 4]:[Run 6]])</f>
        <v>0.30210878700017901</v>
      </c>
      <c r="J5">
        <v>0.297797243110835</v>
      </c>
      <c r="K5">
        <v>0.30429348209872797</v>
      </c>
      <c r="L5">
        <v>0.313610957004129</v>
      </c>
      <c r="M5">
        <f>SUBTOTAL(1,Table134511[[#This Row],[Run 7]:[Run 9]])</f>
        <v>0.30523389407123064</v>
      </c>
      <c r="O5" s="1">
        <v>80000</v>
      </c>
      <c r="P5">
        <f>Table134511[[#This Row],[1.00E+05]]</f>
        <v>0.31797104887664301</v>
      </c>
      <c r="Q5">
        <f>Table134511[[#This Row],[1.00E+06]]</f>
        <v>0.30210878700017901</v>
      </c>
      <c r="R5">
        <f>Table134511[[#This Row],[1.00E+07]]</f>
        <v>0.30523389407123064</v>
      </c>
    </row>
    <row r="6" spans="1:18" x14ac:dyDescent="0.25">
      <c r="A6">
        <v>160000</v>
      </c>
      <c r="B6">
        <v>0.67733095400035304</v>
      </c>
      <c r="C6">
        <v>0.670016044750809</v>
      </c>
      <c r="D6">
        <v>0.69266868382692304</v>
      </c>
      <c r="E6">
        <f>SUBTOTAL(1,Table134511[[#This Row],[Run 1]:[Run 3]])</f>
        <v>0.68000522752602832</v>
      </c>
      <c r="F6">
        <v>0.65579555928707101</v>
      </c>
      <c r="G6">
        <v>0.68964460399001803</v>
      </c>
      <c r="H6">
        <v>0.652235619258135</v>
      </c>
      <c r="I6">
        <f>SUBTOTAL(1,Table134511[[#This Row],[Run 4]:[Run 6]])</f>
        <v>0.66589192751174142</v>
      </c>
      <c r="J6">
        <v>0.64933780021965504</v>
      </c>
      <c r="K6">
        <v>0.65837299823760898</v>
      </c>
      <c r="L6">
        <v>0.66224000882357303</v>
      </c>
      <c r="M6">
        <f>SUBTOTAL(1,Table134511[[#This Row],[Run 7]:[Run 9]])</f>
        <v>0.65665026909361235</v>
      </c>
      <c r="O6" s="1">
        <v>160000</v>
      </c>
      <c r="P6">
        <f>Table134511[[#This Row],[1.00E+05]]</f>
        <v>0.68000522752602832</v>
      </c>
      <c r="Q6">
        <f>Table134511[[#This Row],[1.00E+06]]</f>
        <v>0.66589192751174142</v>
      </c>
      <c r="R6">
        <f>Table134511[[#This Row],[1.00E+07]]</f>
        <v>0.65665026909361235</v>
      </c>
    </row>
    <row r="7" spans="1:18" x14ac:dyDescent="0.25">
      <c r="A7">
        <v>320000</v>
      </c>
      <c r="B7">
        <v>1.5784244881942799</v>
      </c>
      <c r="C7">
        <v>1.53384246397763</v>
      </c>
      <c r="D7">
        <v>1.5436301240697501</v>
      </c>
      <c r="E7">
        <f>SUBTOTAL(1,Table134511[[#This Row],[Run 1]:[Run 3]])</f>
        <v>1.5519656920805536</v>
      </c>
      <c r="F7">
        <v>1.3734891791827899</v>
      </c>
      <c r="G7">
        <v>1.42500253487378</v>
      </c>
      <c r="H7">
        <v>1.44317712588235</v>
      </c>
      <c r="I7">
        <f>SUBTOTAL(1,Table134511[[#This Row],[Run 4]:[Run 6]])</f>
        <v>1.4138896133129732</v>
      </c>
      <c r="J7">
        <v>1.4505149801261701</v>
      </c>
      <c r="K7">
        <v>1.4371733651496399</v>
      </c>
      <c r="L7">
        <v>1.4383881757967101</v>
      </c>
      <c r="M7">
        <f>SUBTOTAL(1,Table134511[[#This Row],[Run 7]:[Run 9]])</f>
        <v>1.4420255070241732</v>
      </c>
      <c r="O7" s="1">
        <v>320000</v>
      </c>
      <c r="P7">
        <f>Table134511[[#This Row],[1.00E+05]]</f>
        <v>1.5519656920805536</v>
      </c>
      <c r="Q7">
        <f>Table134511[[#This Row],[1.00E+06]]</f>
        <v>1.4138896133129732</v>
      </c>
      <c r="R7">
        <f>Table134511[[#This Row],[1.00E+07]]</f>
        <v>1.4420255070241732</v>
      </c>
    </row>
    <row r="8" spans="1:18" x14ac:dyDescent="0.25">
      <c r="A8">
        <v>640000</v>
      </c>
      <c r="B8">
        <v>3.5404368937015498</v>
      </c>
      <c r="C8">
        <v>3.6616361453197799</v>
      </c>
      <c r="D8">
        <v>3.7745771021582102</v>
      </c>
      <c r="E8">
        <f>SUBTOTAL(1,Table134511[[#This Row],[Run 1]:[Run 3]])</f>
        <v>3.65888338039318</v>
      </c>
      <c r="F8">
        <v>3.07500361418351</v>
      </c>
      <c r="G8">
        <v>3.2013276526704399</v>
      </c>
      <c r="H8">
        <v>3.2340414579957701</v>
      </c>
      <c r="I8">
        <f>SUBTOTAL(1,Table134511[[#This Row],[Run 4]:[Run 6]])</f>
        <v>3.1701242416165734</v>
      </c>
      <c r="J8">
        <v>3.0610485738143298</v>
      </c>
      <c r="K8">
        <v>3.1052017156034699</v>
      </c>
      <c r="L8">
        <v>3.05072371801361</v>
      </c>
      <c r="M8">
        <f>SUBTOTAL(1,Table134511[[#This Row],[Run 7]:[Run 9]])</f>
        <v>3.0723246691438035</v>
      </c>
      <c r="O8" s="1">
        <v>640000</v>
      </c>
      <c r="P8">
        <f>Table134511[[#This Row],[1.00E+05]]</f>
        <v>3.65888338039318</v>
      </c>
      <c r="Q8">
        <f>Table134511[[#This Row],[1.00E+06]]</f>
        <v>3.1701242416165734</v>
      </c>
      <c r="R8">
        <f>Table134511[[#This Row],[1.00E+07]]</f>
        <v>3.0723246691438035</v>
      </c>
    </row>
    <row r="9" spans="1:18" x14ac:dyDescent="0.25">
      <c r="A9">
        <v>1280000</v>
      </c>
      <c r="B9">
        <v>8.3164585866033995</v>
      </c>
      <c r="C9">
        <v>8.7895899112336302</v>
      </c>
      <c r="D9">
        <v>8.7125881058163905</v>
      </c>
      <c r="E9">
        <f>SUBTOTAL(1,Table134511[[#This Row],[Run 1]:[Run 3]])</f>
        <v>8.6062122012178062</v>
      </c>
      <c r="F9">
        <v>6.5452271900139696</v>
      </c>
      <c r="G9">
        <v>7.0771007942967099</v>
      </c>
      <c r="H9">
        <v>7.1179048409685404</v>
      </c>
      <c r="I9">
        <f>SUBTOTAL(1,Table134511[[#This Row],[Run 4]:[Run 6]])</f>
        <v>6.9134109417597402</v>
      </c>
      <c r="J9">
        <v>6.3827450359240103</v>
      </c>
      <c r="K9">
        <v>6.6914751338772396</v>
      </c>
      <c r="L9">
        <v>6.6320969359949196</v>
      </c>
      <c r="M9">
        <f>SUBTOTAL(1,Table134511[[#This Row],[Run 7]:[Run 9]])</f>
        <v>6.5687723685987232</v>
      </c>
      <c r="O9" s="1">
        <v>1280000</v>
      </c>
      <c r="P9">
        <f>Table134511[[#This Row],[1.00E+05]]</f>
        <v>8.6062122012178062</v>
      </c>
      <c r="Q9">
        <f>Table134511[[#This Row],[1.00E+06]]</f>
        <v>6.9134109417597402</v>
      </c>
      <c r="R9">
        <f>Table134511[[#This Row],[1.00E+07]]</f>
        <v>6.5687723685987232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EB2F-8E86-43E6-A88A-B8327B3B2969}">
  <dimension ref="A1:R9"/>
  <sheetViews>
    <sheetView tabSelected="1" topLeftCell="A4" zoomScale="85" zoomScaleNormal="85" workbookViewId="0">
      <selection activeCell="J17" sqref="J17"/>
    </sheetView>
  </sheetViews>
  <sheetFormatPr defaultRowHeight="15" x14ac:dyDescent="0.25"/>
  <cols>
    <col min="1" max="11" width="11" customWidth="1"/>
    <col min="12" max="12" width="12" customWidth="1"/>
    <col min="15" max="15" width="10.42578125" customWidth="1"/>
  </cols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s="2" t="s">
        <v>15</v>
      </c>
      <c r="F1" t="s">
        <v>5</v>
      </c>
      <c r="G1" t="s">
        <v>6</v>
      </c>
      <c r="H1" t="s">
        <v>7</v>
      </c>
      <c r="I1" s="2" t="s">
        <v>16</v>
      </c>
      <c r="J1" t="s">
        <v>8</v>
      </c>
      <c r="K1" t="s">
        <v>9</v>
      </c>
      <c r="L1" t="s">
        <v>10</v>
      </c>
      <c r="M1" s="2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10000</v>
      </c>
      <c r="B2">
        <v>2.0630811806768099E-2</v>
      </c>
      <c r="C2">
        <v>1.9592977594584199E-2</v>
      </c>
      <c r="D2">
        <v>1.94802680052816E-2</v>
      </c>
      <c r="E2">
        <f>SUBTOTAL(1,Table13451113[[#This Row],[Run 1]:[Run 3]])</f>
        <v>1.9901352468877965E-2</v>
      </c>
      <c r="F2">
        <v>0.17236497020348901</v>
      </c>
      <c r="G2">
        <v>0.17038916517048999</v>
      </c>
      <c r="H2">
        <v>0.17042704019695501</v>
      </c>
      <c r="I2">
        <f>SUBTOTAL(1,Table13451113[[#This Row],[Run 4]:[Run 6]])</f>
        <v>0.17106039185697799</v>
      </c>
      <c r="J2">
        <v>1.6628817752934899</v>
      </c>
      <c r="K2">
        <v>1.6608287817798499</v>
      </c>
      <c r="L2">
        <v>1.6631586826406399</v>
      </c>
      <c r="M2">
        <f>SUBTOTAL(1,Table13451113[[#This Row],[Run 7]:[Run 9]])</f>
        <v>1.6622897465713267</v>
      </c>
      <c r="O2" s="1">
        <v>10000</v>
      </c>
      <c r="P2">
        <f>Table13451113[[#This Row],[1.00E+05]]</f>
        <v>1.9901352468877965E-2</v>
      </c>
      <c r="Q2">
        <f>Table13451113[[#This Row],[1.00E+06]]</f>
        <v>0.17106039185697799</v>
      </c>
      <c r="R2">
        <f>Table13451113[[#This Row],[1.00E+07]]</f>
        <v>1.6622897465713267</v>
      </c>
    </row>
    <row r="3" spans="1:18" x14ac:dyDescent="0.25">
      <c r="A3">
        <v>20000</v>
      </c>
      <c r="B3">
        <v>2.4305987171828702E-2</v>
      </c>
      <c r="C3">
        <v>2.42383978329598E-2</v>
      </c>
      <c r="D3">
        <v>2.42760451510548E-2</v>
      </c>
      <c r="E3">
        <f>SUBTOTAL(1,Table13451113[[#This Row],[Run 1]:[Run 3]])</f>
        <v>2.4273476718614434E-2</v>
      </c>
      <c r="F3">
        <v>0.17840152187272901</v>
      </c>
      <c r="G3">
        <v>0.17862787004560199</v>
      </c>
      <c r="H3">
        <v>0.178676940966397</v>
      </c>
      <c r="I3">
        <f>SUBTOTAL(1,Table13451113[[#This Row],[Run 4]:[Run 6]])</f>
        <v>0.17856877762824266</v>
      </c>
      <c r="J3">
        <v>1.6783159109763801</v>
      </c>
      <c r="K3">
        <v>1.6783145619556299</v>
      </c>
      <c r="L3">
        <v>1.67689172970131</v>
      </c>
      <c r="M3">
        <f>SUBTOTAL(1,Table13451113[[#This Row],[Run 7]:[Run 9]])</f>
        <v>1.6778407342111066</v>
      </c>
      <c r="O3" s="1">
        <v>20000</v>
      </c>
      <c r="P3">
        <f>Table13451113[[#This Row],[1.00E+05]]</f>
        <v>2.4273476718614434E-2</v>
      </c>
      <c r="Q3">
        <f>Table13451113[[#This Row],[1.00E+06]]</f>
        <v>0.17856877762824266</v>
      </c>
      <c r="R3">
        <f>Table13451113[[#This Row],[1.00E+07]]</f>
        <v>1.6778407342111066</v>
      </c>
    </row>
    <row r="4" spans="1:18" x14ac:dyDescent="0.25">
      <c r="A4">
        <v>40000</v>
      </c>
      <c r="B4">
        <v>3.40056009590625E-2</v>
      </c>
      <c r="C4">
        <v>3.33592048846185E-2</v>
      </c>
      <c r="D4">
        <v>3.3564417157322099E-2</v>
      </c>
      <c r="E4">
        <f>SUBTOTAL(1,Table13451113[[#This Row],[Run 1]:[Run 3]])</f>
        <v>3.36430743336677E-2</v>
      </c>
      <c r="F4">
        <v>0.19399946881458099</v>
      </c>
      <c r="G4">
        <v>0.19395297393202701</v>
      </c>
      <c r="H4">
        <v>0.19405095372348999</v>
      </c>
      <c r="I4">
        <f>SUBTOTAL(1,Table13451113[[#This Row],[Run 4]:[Run 6]])</f>
        <v>0.19400113215669934</v>
      </c>
      <c r="J4">
        <v>1.7029893491417101</v>
      </c>
      <c r="K4">
        <v>1.7030707122758</v>
      </c>
      <c r="L4">
        <v>1.70190329616889</v>
      </c>
      <c r="M4">
        <f>SUBTOTAL(1,Table13451113[[#This Row],[Run 7]:[Run 9]])</f>
        <v>1.7026544525288001</v>
      </c>
      <c r="O4" s="1">
        <v>40000</v>
      </c>
      <c r="P4">
        <f>Table13451113[[#This Row],[1.00E+05]]</f>
        <v>3.36430743336677E-2</v>
      </c>
      <c r="Q4">
        <f>Table13451113[[#This Row],[1.00E+06]]</f>
        <v>0.19400113215669934</v>
      </c>
      <c r="R4">
        <f>Table13451113[[#This Row],[1.00E+07]]</f>
        <v>1.7026544525288001</v>
      </c>
    </row>
    <row r="5" spans="1:18" x14ac:dyDescent="0.25">
      <c r="A5">
        <v>80000</v>
      </c>
      <c r="B5">
        <v>5.4177780635654899E-2</v>
      </c>
      <c r="C5">
        <v>5.3481996059417697E-2</v>
      </c>
      <c r="D5">
        <v>5.3141253069043097E-2</v>
      </c>
      <c r="E5">
        <f>SUBTOTAL(1,Table13451113[[#This Row],[Run 1]:[Run 3]])</f>
        <v>5.3600343254705231E-2</v>
      </c>
      <c r="F5">
        <v>0.224879685789346</v>
      </c>
      <c r="G5">
        <v>0.22488467628136199</v>
      </c>
      <c r="H5">
        <v>0.22465312015265201</v>
      </c>
      <c r="I5">
        <f>SUBTOTAL(1,Table13451113[[#This Row],[Run 4]:[Run 6]])</f>
        <v>0.22480582740778668</v>
      </c>
      <c r="J5">
        <v>1.74652196280658</v>
      </c>
      <c r="K5">
        <v>1.7440949180163401</v>
      </c>
      <c r="L5">
        <v>1.7465315819717899</v>
      </c>
      <c r="M5">
        <f>SUBTOTAL(1,Table13451113[[#This Row],[Run 7]:[Run 9]])</f>
        <v>1.7457161542649036</v>
      </c>
      <c r="O5" s="1">
        <v>80000</v>
      </c>
      <c r="P5">
        <f>Table13451113[[#This Row],[1.00E+05]]</f>
        <v>5.3600343254705231E-2</v>
      </c>
      <c r="Q5">
        <f>Table13451113[[#This Row],[1.00E+06]]</f>
        <v>0.22480582740778668</v>
      </c>
      <c r="R5">
        <f>Table13451113[[#This Row],[1.00E+07]]</f>
        <v>1.7457161542649036</v>
      </c>
    </row>
    <row r="6" spans="1:18" x14ac:dyDescent="0.25">
      <c r="A6">
        <v>160000</v>
      </c>
      <c r="B6">
        <v>9.7743116784840794E-2</v>
      </c>
      <c r="C6">
        <v>9.7168780863284995E-2</v>
      </c>
      <c r="D6">
        <v>9.73824639804661E-2</v>
      </c>
      <c r="E6">
        <f>SUBTOTAL(1,Table13451113[[#This Row],[Run 1]:[Run 3]])</f>
        <v>9.7431453876197296E-2</v>
      </c>
      <c r="F6">
        <v>0.287082836963236</v>
      </c>
      <c r="G6">
        <v>0.285445219371467</v>
      </c>
      <c r="H6">
        <v>0.28615196328610099</v>
      </c>
      <c r="I6">
        <f>SUBTOTAL(1,Table13451113[[#This Row],[Run 4]:[Run 6]])</f>
        <v>0.28622667320693468</v>
      </c>
      <c r="J6">
        <v>1.8254548930562999</v>
      </c>
      <c r="K6">
        <v>1.82645295094698</v>
      </c>
      <c r="L6">
        <v>1.82659436576068</v>
      </c>
      <c r="M6">
        <f>SUBTOTAL(1,Table13451113[[#This Row],[Run 7]:[Run 9]])</f>
        <v>1.8261674032546533</v>
      </c>
      <c r="O6" s="1">
        <v>160000</v>
      </c>
      <c r="P6">
        <f>Table13451113[[#This Row],[1.00E+05]]</f>
        <v>9.7431453876197296E-2</v>
      </c>
      <c r="Q6">
        <f>Table13451113[[#This Row],[1.00E+06]]</f>
        <v>0.28622667320693468</v>
      </c>
      <c r="R6">
        <f>Table13451113[[#This Row],[1.00E+07]]</f>
        <v>1.8261674032546533</v>
      </c>
    </row>
    <row r="7" spans="1:18" x14ac:dyDescent="0.25">
      <c r="A7">
        <v>320000</v>
      </c>
      <c r="B7">
        <v>0.181229587644338</v>
      </c>
      <c r="C7">
        <v>0.18255082983523599</v>
      </c>
      <c r="D7">
        <v>0.18325111595913701</v>
      </c>
      <c r="E7">
        <f>SUBTOTAL(1,Table13451113[[#This Row],[Run 1]:[Run 3]])</f>
        <v>0.18234384447957033</v>
      </c>
      <c r="F7">
        <v>0.40313286241143897</v>
      </c>
      <c r="G7">
        <v>0.40791975893080201</v>
      </c>
      <c r="H7">
        <v>0.405568631831556</v>
      </c>
      <c r="I7">
        <f>SUBTOTAL(1,Table13451113[[#This Row],[Run 4]:[Run 6]])</f>
        <v>0.40554041772459898</v>
      </c>
      <c r="J7">
        <v>1.9804479861631901</v>
      </c>
      <c r="K7">
        <v>1.9836762631311999</v>
      </c>
      <c r="L7">
        <v>1.98310803063213</v>
      </c>
      <c r="M7">
        <f>SUBTOTAL(1,Table13451113[[#This Row],[Run 7]:[Run 9]])</f>
        <v>1.9824107599755065</v>
      </c>
      <c r="O7" s="1">
        <v>320000</v>
      </c>
      <c r="P7">
        <f>Table13451113[[#This Row],[1.00E+05]]</f>
        <v>0.18234384447957033</v>
      </c>
      <c r="Q7">
        <f>Table13451113[[#This Row],[1.00E+06]]</f>
        <v>0.40554041772459898</v>
      </c>
      <c r="R7">
        <f>Table13451113[[#This Row],[1.00E+07]]</f>
        <v>1.9824107599755065</v>
      </c>
    </row>
    <row r="8" spans="1:18" x14ac:dyDescent="0.25">
      <c r="A8">
        <v>640000</v>
      </c>
      <c r="B8">
        <v>0.352357276249676</v>
      </c>
      <c r="C8">
        <v>0.34978454606607501</v>
      </c>
      <c r="D8">
        <v>0.35349521599709899</v>
      </c>
      <c r="E8">
        <f>SUBTOTAL(1,Table13451113[[#This Row],[Run 1]:[Run 3]])</f>
        <v>0.35187901277094996</v>
      </c>
      <c r="F8">
        <v>0.64746602112427298</v>
      </c>
      <c r="G8">
        <v>0.64663695311173797</v>
      </c>
      <c r="H8">
        <v>0.64618469728156902</v>
      </c>
      <c r="I8">
        <f>SUBTOTAL(1,Table13451113[[#This Row],[Run 4]:[Run 6]])</f>
        <v>0.64676255717252673</v>
      </c>
      <c r="J8">
        <v>2.2820420330390299</v>
      </c>
      <c r="K8">
        <v>2.2827891111373901</v>
      </c>
      <c r="L8">
        <v>2.2843937762081601</v>
      </c>
      <c r="M8">
        <f>SUBTOTAL(1,Table13451113[[#This Row],[Run 7]:[Run 9]])</f>
        <v>2.283074973461527</v>
      </c>
      <c r="O8" s="1">
        <v>640000</v>
      </c>
      <c r="P8">
        <f>Table13451113[[#This Row],[1.00E+05]]</f>
        <v>0.35187901277094996</v>
      </c>
      <c r="Q8">
        <f>Table13451113[[#This Row],[1.00E+06]]</f>
        <v>0.64676255717252673</v>
      </c>
      <c r="R8">
        <f>Table13451113[[#This Row],[1.00E+07]]</f>
        <v>2.283074973461527</v>
      </c>
    </row>
    <row r="9" spans="1:18" x14ac:dyDescent="0.25">
      <c r="A9">
        <v>1280000</v>
      </c>
      <c r="B9">
        <v>0.69266196200624097</v>
      </c>
      <c r="C9">
        <v>0.69464146113023095</v>
      </c>
      <c r="D9">
        <v>0.69425827683880903</v>
      </c>
      <c r="E9">
        <f>SUBTOTAL(1,Table13451113[[#This Row],[Run 1]:[Run 3]])</f>
        <v>0.69385389999176039</v>
      </c>
      <c r="F9">
        <v>1.11299741500988</v>
      </c>
      <c r="G9">
        <v>1.12531185569241</v>
      </c>
      <c r="H9">
        <v>1.12490771105512</v>
      </c>
      <c r="I9">
        <f>SUBTOTAL(1,Table13451113[[#This Row],[Run 4]:[Run 6]])</f>
        <v>1.1210723272524701</v>
      </c>
      <c r="J9">
        <v>2.8534742449410202</v>
      </c>
      <c r="K9">
        <v>2.8551860488951202</v>
      </c>
      <c r="L9">
        <v>2.86002664919942</v>
      </c>
      <c r="M9">
        <f>SUBTOTAL(1,Table13451113[[#This Row],[Run 7]:[Run 9]])</f>
        <v>2.8562289810118533</v>
      </c>
      <c r="O9" s="1">
        <v>1280000</v>
      </c>
      <c r="P9">
        <f>Table13451113[[#This Row],[1.00E+05]]</f>
        <v>0.69385389999176039</v>
      </c>
      <c r="Q9">
        <f>Table13451113[[#This Row],[1.00E+06]]</f>
        <v>1.1210723272524701</v>
      </c>
      <c r="R9">
        <f>Table13451113[[#This Row],[1.00E+07]]</f>
        <v>2.8562289810118533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HeapSort</vt:lpstr>
      <vt:lpstr>QuickSort</vt:lpstr>
      <vt:lpstr>CountSort</vt:lpstr>
      <vt:lpstr>kHeap</vt:lpstr>
      <vt:lpstr>kQuick</vt:lpstr>
      <vt:lpstr>kCount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Rippe</dc:creator>
  <cp:lastModifiedBy>Jon Rippe</cp:lastModifiedBy>
  <dcterms:created xsi:type="dcterms:W3CDTF">2020-02-20T20:30:47Z</dcterms:created>
  <dcterms:modified xsi:type="dcterms:W3CDTF">2020-03-11T19:25:50Z</dcterms:modified>
</cp:coreProperties>
</file>