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Python\GithubRepos\FSV\"/>
    </mc:Choice>
  </mc:AlternateContent>
  <xr:revisionPtr revIDLastSave="0" documentId="13_ncr:1_{C0732D1F-DCCE-4BEF-AEFA-281012D8D9C5}" xr6:coauthVersionLast="47" xr6:coauthVersionMax="47" xr10:uidLastSave="{00000000-0000-0000-0000-000000000000}"/>
  <bookViews>
    <workbookView xWindow="-108" yWindow="-108" windowWidth="23256" windowHeight="12456" activeTab="1" xr2:uid="{80C5ABC4-83F2-44F8-AECF-B26584A9F187}"/>
  </bookViews>
  <sheets>
    <sheet name="Input" sheetId="2" r:id="rId1"/>
    <sheet name="Grid" sheetId="1" r:id="rId2"/>
    <sheet name="IS" sheetId="3" r:id="rId3"/>
    <sheet name="BS" sheetId="4" r:id="rId4"/>
    <sheet name="CF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G9" i="1"/>
  <c r="H9" i="1"/>
  <c r="I9" i="1"/>
  <c r="D9" i="1"/>
  <c r="E9" i="1"/>
  <c r="F9" i="1"/>
  <c r="C35" i="1"/>
  <c r="C39" i="1" s="1"/>
  <c r="C32" i="1"/>
  <c r="C33" i="1" s="1"/>
  <c r="D35" i="1"/>
  <c r="E35" i="1"/>
  <c r="F35" i="1"/>
  <c r="F39" i="1" s="1"/>
  <c r="D34" i="1"/>
  <c r="E34" i="1"/>
  <c r="D33" i="1"/>
  <c r="E33" i="1"/>
  <c r="F33" i="1"/>
  <c r="G34" i="1"/>
  <c r="G35" i="1"/>
  <c r="H35" i="1"/>
  <c r="I35" i="1"/>
  <c r="H34" i="1"/>
  <c r="H39" i="1" s="1"/>
  <c r="I34" i="1"/>
  <c r="I39" i="1" s="1"/>
  <c r="H32" i="1"/>
  <c r="H33" i="1" s="1"/>
  <c r="G32" i="1"/>
  <c r="G33" i="1" s="1"/>
  <c r="I32" i="1"/>
  <c r="I33" i="1" s="1"/>
  <c r="C27" i="1"/>
  <c r="F27" i="1"/>
  <c r="G27" i="1"/>
  <c r="H27" i="1"/>
  <c r="I27" i="1"/>
  <c r="D27" i="1"/>
  <c r="E27" i="1"/>
  <c r="C21" i="1"/>
  <c r="D21" i="1"/>
  <c r="E21" i="1"/>
  <c r="F21" i="1"/>
  <c r="G21" i="1"/>
  <c r="H21" i="1"/>
  <c r="I21" i="1"/>
  <c r="E39" i="1" l="1"/>
  <c r="D39" i="1"/>
  <c r="G39" i="1"/>
  <c r="C4" i="1"/>
  <c r="C28" i="1" s="1"/>
  <c r="E4" i="1"/>
  <c r="E28" i="1" s="1"/>
  <c r="F4" i="1"/>
  <c r="F28" i="1" s="1"/>
  <c r="D4" i="1"/>
  <c r="D28" i="1" s="1"/>
  <c r="G4" i="1"/>
  <c r="G28" i="1" s="1"/>
  <c r="H4" i="1"/>
  <c r="H28" i="1" s="1"/>
  <c r="I4" i="1"/>
  <c r="I28" i="1" s="1"/>
  <c r="C1" i="1"/>
  <c r="D1" i="1" s="1"/>
  <c r="E1" i="1" s="1"/>
  <c r="F1" i="1" s="1"/>
  <c r="G1" i="1" s="1"/>
  <c r="H1" i="1" s="1"/>
  <c r="I1" i="1" s="1"/>
</calcChain>
</file>

<file path=xl/sharedStrings.xml><?xml version="1.0" encoding="utf-8"?>
<sst xmlns="http://schemas.openxmlformats.org/spreadsheetml/2006/main" count="233" uniqueCount="106">
  <si>
    <t>Revenue</t>
  </si>
  <si>
    <t>Yr_1</t>
  </si>
  <si>
    <t>Desc</t>
  </si>
  <si>
    <t>COS</t>
  </si>
  <si>
    <t>Depreciation in SG&amp;A</t>
  </si>
  <si>
    <t>SGA</t>
  </si>
  <si>
    <t>Depr</t>
  </si>
  <si>
    <t>Capex</t>
  </si>
  <si>
    <t>IntExp</t>
  </si>
  <si>
    <t>LTD_Current</t>
  </si>
  <si>
    <t>LTD_NonCurrent</t>
  </si>
  <si>
    <t>Goodwill</t>
  </si>
  <si>
    <t>TaxExp</t>
  </si>
  <si>
    <t>AR</t>
  </si>
  <si>
    <t>AP</t>
  </si>
  <si>
    <t>Inv</t>
  </si>
  <si>
    <t>Stmt</t>
  </si>
  <si>
    <t>IS</t>
  </si>
  <si>
    <t>Cash</t>
  </si>
  <si>
    <t>BS</t>
  </si>
  <si>
    <t>ST_Inv</t>
  </si>
  <si>
    <t>Gross Profit</t>
  </si>
  <si>
    <t>Depreciation (Non-COS)</t>
  </si>
  <si>
    <t>SG&amp;A Expenses</t>
  </si>
  <si>
    <t>Operating Profit</t>
  </si>
  <si>
    <t>Other Expense / Income</t>
  </si>
  <si>
    <t>Interest Expense</t>
  </si>
  <si>
    <t>Calc</t>
  </si>
  <si>
    <t>Sub-total</t>
  </si>
  <si>
    <t>Actual Only</t>
  </si>
  <si>
    <t>Pre-tax Profit</t>
  </si>
  <si>
    <t>Net Income</t>
  </si>
  <si>
    <t>Type</t>
  </si>
  <si>
    <t>Line</t>
  </si>
  <si>
    <t>YoY Growth</t>
  </si>
  <si>
    <t>Driver</t>
  </si>
  <si>
    <t>ST Investments</t>
  </si>
  <si>
    <t>Accounts Receivable</t>
  </si>
  <si>
    <t>Inventory</t>
  </si>
  <si>
    <t>Other CA</t>
  </si>
  <si>
    <t>Current Assets</t>
  </si>
  <si>
    <t>Net PPE</t>
  </si>
  <si>
    <t>Intangible Assets</t>
  </si>
  <si>
    <t>LT Investments</t>
  </si>
  <si>
    <t>Other NCA</t>
  </si>
  <si>
    <t>Non-Current Assets</t>
  </si>
  <si>
    <t>Total Assets</t>
  </si>
  <si>
    <t>Input</t>
  </si>
  <si>
    <t>Cash Flow</t>
  </si>
  <si>
    <t>Turnover</t>
  </si>
  <si>
    <t>% Revenue</t>
  </si>
  <si>
    <t>Constant</t>
  </si>
  <si>
    <t>Accounts Payable</t>
  </si>
  <si>
    <t>Other CL</t>
  </si>
  <si>
    <t>ST Borrowing</t>
  </si>
  <si>
    <t>LT Debt - Current</t>
  </si>
  <si>
    <t>% SGA (Non Depr)</t>
  </si>
  <si>
    <t>Current Liabilities</t>
  </si>
  <si>
    <t>LT Debt - Non-Current</t>
  </si>
  <si>
    <t>Other NCL</t>
  </si>
  <si>
    <t>Non-Current Liabilities</t>
  </si>
  <si>
    <t>Total Liabilities</t>
  </si>
  <si>
    <t>% Cash</t>
  </si>
  <si>
    <t>Income Statement</t>
  </si>
  <si>
    <t>Depreciation</t>
  </si>
  <si>
    <t>Other Items</t>
  </si>
  <si>
    <t>Cash from Operations</t>
  </si>
  <si>
    <t>Net Acquisitions</t>
  </si>
  <si>
    <t>Other Investments</t>
  </si>
  <si>
    <t>Cash from Investments</t>
  </si>
  <si>
    <t>Beginning Cash</t>
  </si>
  <si>
    <t>Ending Cash</t>
  </si>
  <si>
    <t>Cash from Financing</t>
  </si>
  <si>
    <t>Net Borrowing - ST</t>
  </si>
  <si>
    <t>Net Borrowing - LT</t>
  </si>
  <si>
    <t>% Total Debt</t>
  </si>
  <si>
    <t>Stock Issuance</t>
  </si>
  <si>
    <t>Stock Repurchases</t>
  </si>
  <si>
    <t>Dividends</t>
  </si>
  <si>
    <t>Other Financing</t>
  </si>
  <si>
    <t>DPS Growth</t>
  </si>
  <si>
    <t>Asset Life</t>
  </si>
  <si>
    <t>Cost of Debt</t>
  </si>
  <si>
    <t>LT_Inv</t>
  </si>
  <si>
    <t>Other_NCA</t>
  </si>
  <si>
    <t>Other_CA</t>
  </si>
  <si>
    <t>ST_Borrow</t>
  </si>
  <si>
    <t>Other_CL</t>
  </si>
  <si>
    <t>Other_NCL</t>
  </si>
  <si>
    <t>CF</t>
  </si>
  <si>
    <t>Stock Compensation</t>
  </si>
  <si>
    <t>Stock_Comp</t>
  </si>
  <si>
    <t>Other_CFO</t>
  </si>
  <si>
    <t>Net_Acq</t>
  </si>
  <si>
    <t>LT_Borrow</t>
  </si>
  <si>
    <t>CS_Issue</t>
  </si>
  <si>
    <t>CS_Repo</t>
  </si>
  <si>
    <t>Other_CFI</t>
  </si>
  <si>
    <t>Other_CFF</t>
  </si>
  <si>
    <t>PPE_Gross</t>
  </si>
  <si>
    <t>PPE_Net</t>
  </si>
  <si>
    <t>Intangibles_Gross</t>
  </si>
  <si>
    <t>Intangibles_Net</t>
  </si>
  <si>
    <t>OthInc</t>
  </si>
  <si>
    <t>Shares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</si>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</sst>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4" fontId="2" fillId="0" borderId="0" xfId="1" applyNumberFormat="1" applyFont="1"/>
    <xf numFmtId="9" fontId="2" fillId="0" borderId="0" xfId="0" applyNumberFormat="1" applyFont="1"/>
    <xf numFmtId="0" fontId="3" fillId="2" borderId="0" xfId="0" applyFont="1" applyFill="1" applyAlignment="1">
      <alignment horizontal="center"/>
    </xf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F722-44AB-4AA5-A871-6507DE4B7A17}">
  <dimension ref="B2:C3"/>
  <sheetViews>
    <sheetView workbookViewId="0"/>
  </sheetViews>
  <sheetFormatPr defaultRowHeight="14.4" x14ac:dyDescent="0.3"/>
  <sheetData>
    <row r="2" spans="2:3" x14ac:dyDescent="0.3">
      <c r="B2" t="s">
        <v>1</v>
      </c>
      <c r="C2" s="1">
        <v>2016</v>
      </c>
    </row>
    <row r="3" spans="2:3" x14ac:dyDescent="0.3">
      <c r="B3" t="s">
        <v>4</v>
      </c>
      <c r="C3" s="3">
        <v>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FD69-4869-4BAF-962E-13C5EA96164E}">
  <dimension ref="A1:I39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4.4" x14ac:dyDescent="0.3"/>
  <cols>
    <col min="1" max="1" width="17.88671875" bestFit="1" customWidth="1"/>
    <col min="2" max="2" width="10.77734375" customWidth="1"/>
    <col min="3" max="5" width="9.109375" bestFit="1" customWidth="1"/>
    <col min="6" max="9" width="10.109375" bestFit="1" customWidth="1"/>
  </cols>
  <sheetData>
    <row r="1" spans="1:9" x14ac:dyDescent="0.3">
      <c r="A1" t="s">
        <v>2</v>
      </c>
      <c r="B1" t="s">
        <v>16</v>
      </c>
      <c r="C1">
        <f>Input!C2</f>
        <v>2016</v>
      </c>
      <c r="D1">
        <f t="shared" ref="D1:I1" si="0">C1+1</f>
        <v>2017</v>
      </c>
      <c r="E1">
        <f t="shared" si="0"/>
        <v>2018</v>
      </c>
      <c r="F1">
        <f t="shared" si="0"/>
        <v>2019</v>
      </c>
      <c r="G1">
        <f t="shared" si="0"/>
        <v>2020</v>
      </c>
      <c r="H1">
        <f t="shared" si="0"/>
        <v>2021</v>
      </c>
      <c r="I1">
        <f t="shared" si="0"/>
        <v>2022</v>
      </c>
    </row>
    <row r="2" spans="1:9" x14ac:dyDescent="0.3">
      <c r="A2" t="s">
        <v>0</v>
      </c>
      <c r="B2" t="s">
        <v>17</v>
      </c>
      <c r="C2" s="2">
        <v>39302</v>
      </c>
      <c r="D2" s="2">
        <v>40534</v>
      </c>
      <c r="E2" s="2">
        <v>41802</v>
      </c>
      <c r="F2" s="2">
        <v>36709</v>
      </c>
      <c r="G2" s="2">
        <v>32637</v>
      </c>
      <c r="H2" s="2">
        <v>34392</v>
      </c>
      <c r="I2" s="2">
        <v>35466</v>
      </c>
    </row>
    <row r="3" spans="1:9" x14ac:dyDescent="0.3">
      <c r="A3" t="s">
        <v>3</v>
      </c>
      <c r="B3" t="s">
        <v>17</v>
      </c>
      <c r="C3" s="2">
        <v>27677</v>
      </c>
      <c r="D3" s="2">
        <v>28144</v>
      </c>
      <c r="E3" s="2">
        <v>29046</v>
      </c>
      <c r="F3" s="2">
        <v>24339</v>
      </c>
      <c r="G3" s="2">
        <v>22169</v>
      </c>
      <c r="H3" s="2">
        <v>23394</v>
      </c>
      <c r="I3" s="2">
        <v>23825</v>
      </c>
    </row>
    <row r="4" spans="1:9" x14ac:dyDescent="0.3">
      <c r="A4" t="s">
        <v>6</v>
      </c>
      <c r="B4" t="s">
        <v>17</v>
      </c>
      <c r="C4" s="2">
        <f>726+304</f>
        <v>1030</v>
      </c>
      <c r="D4" s="2">
        <f>717+398</f>
        <v>1115</v>
      </c>
      <c r="E4" s="2">
        <f>721+395</f>
        <v>1116</v>
      </c>
      <c r="F4" s="2">
        <f>673+415</f>
        <v>1088</v>
      </c>
      <c r="G4" s="2">
        <f>644+358</f>
        <v>1002</v>
      </c>
      <c r="H4" s="2">
        <f>674+549</f>
        <v>1223</v>
      </c>
      <c r="I4" s="2">
        <f>657+547</f>
        <v>1204</v>
      </c>
    </row>
    <row r="5" spans="1:9" x14ac:dyDescent="0.3">
      <c r="A5" t="s">
        <v>5</v>
      </c>
      <c r="B5" t="s">
        <v>17</v>
      </c>
      <c r="C5" s="2">
        <v>5574</v>
      </c>
      <c r="D5" s="2">
        <v>6087</v>
      </c>
      <c r="E5" s="2">
        <v>6051</v>
      </c>
      <c r="F5" s="2">
        <v>5519</v>
      </c>
      <c r="G5" s="2">
        <v>4772</v>
      </c>
      <c r="H5" s="2">
        <v>4798</v>
      </c>
      <c r="I5" s="2">
        <v>5214</v>
      </c>
    </row>
    <row r="6" spans="1:9" x14ac:dyDescent="0.3">
      <c r="A6" t="s">
        <v>103</v>
      </c>
      <c r="B6" t="s">
        <v>17</v>
      </c>
      <c r="C6" s="2">
        <v>-102</v>
      </c>
      <c r="D6" s="2">
        <v>-963</v>
      </c>
      <c r="E6" s="2">
        <v>-1149</v>
      </c>
      <c r="F6" s="2">
        <v>-1065</v>
      </c>
      <c r="G6" s="2">
        <v>-675</v>
      </c>
      <c r="H6" s="2">
        <v>-1378</v>
      </c>
      <c r="I6" s="2">
        <v>-366</v>
      </c>
    </row>
    <row r="7" spans="1:9" x14ac:dyDescent="0.3">
      <c r="A7" t="s">
        <v>8</v>
      </c>
      <c r="B7" t="s">
        <v>17</v>
      </c>
      <c r="C7" s="2">
        <v>338</v>
      </c>
      <c r="D7" s="2">
        <v>316</v>
      </c>
      <c r="E7" s="2">
        <v>367</v>
      </c>
      <c r="F7" s="2">
        <v>357</v>
      </c>
      <c r="G7" s="2">
        <v>359</v>
      </c>
      <c r="H7" s="2">
        <v>343</v>
      </c>
      <c r="I7" s="2">
        <v>414</v>
      </c>
    </row>
    <row r="8" spans="1:9" x14ac:dyDescent="0.3">
      <c r="A8" t="s">
        <v>12</v>
      </c>
      <c r="B8" t="s">
        <v>17</v>
      </c>
      <c r="C8" s="2">
        <v>1601</v>
      </c>
      <c r="D8" s="2">
        <v>5362</v>
      </c>
      <c r="E8" s="2">
        <v>659</v>
      </c>
      <c r="F8" s="2">
        <v>1329</v>
      </c>
      <c r="G8" s="2">
        <v>1147</v>
      </c>
      <c r="H8" s="2">
        <v>1625</v>
      </c>
      <c r="I8" s="2">
        <v>1412</v>
      </c>
    </row>
    <row r="9" spans="1:9" x14ac:dyDescent="0.3">
      <c r="A9" t="s">
        <v>104</v>
      </c>
      <c r="B9" t="s">
        <v>17</v>
      </c>
      <c r="C9" s="2">
        <f>4809/6.2</f>
        <v>775.64516129032256</v>
      </c>
      <c r="D9" s="2">
        <f>1545/2</f>
        <v>772.5</v>
      </c>
      <c r="E9" s="2">
        <f>6765/8.98</f>
        <v>753.34075723830733</v>
      </c>
      <c r="F9" s="2">
        <f>6143/8.41</f>
        <v>730.43995243757433</v>
      </c>
      <c r="G9" s="2">
        <f>4779/6.72</f>
        <v>711.16071428571433</v>
      </c>
      <c r="H9" s="2">
        <f>5542/7.91</f>
        <v>700.63211125158023</v>
      </c>
      <c r="I9" s="2">
        <f>4966/7.27</f>
        <v>683.08115543328756</v>
      </c>
    </row>
    <row r="10" spans="1:9" x14ac:dyDescent="0.3">
      <c r="A10" t="s">
        <v>18</v>
      </c>
      <c r="B10" t="s">
        <v>19</v>
      </c>
      <c r="C10" s="2">
        <v>7843</v>
      </c>
      <c r="D10" s="2">
        <v>7059</v>
      </c>
      <c r="E10" s="2">
        <v>9287</v>
      </c>
      <c r="F10" s="2">
        <v>9067</v>
      </c>
      <c r="G10" s="2">
        <v>14275</v>
      </c>
      <c r="H10" s="2">
        <v>10959</v>
      </c>
      <c r="I10" s="2">
        <v>9627</v>
      </c>
    </row>
    <row r="11" spans="1:9" x14ac:dyDescent="0.3">
      <c r="A11" t="s">
        <v>20</v>
      </c>
      <c r="B11" t="s">
        <v>19</v>
      </c>
      <c r="C11" s="2">
        <v>1520</v>
      </c>
      <c r="D11" s="2">
        <v>3758</v>
      </c>
      <c r="E11" s="2">
        <v>1623</v>
      </c>
      <c r="F11" s="2">
        <v>1349</v>
      </c>
      <c r="G11" s="2">
        <v>945</v>
      </c>
      <c r="H11" s="2">
        <v>564</v>
      </c>
      <c r="I11" s="2">
        <v>483</v>
      </c>
    </row>
    <row r="12" spans="1:9" x14ac:dyDescent="0.3">
      <c r="A12" t="s">
        <v>13</v>
      </c>
      <c r="B12" t="s">
        <v>19</v>
      </c>
      <c r="C12" s="2">
        <v>8177</v>
      </c>
      <c r="D12" s="2">
        <v>8866</v>
      </c>
      <c r="E12" s="2">
        <v>7508</v>
      </c>
      <c r="F12" s="2">
        <v>7493</v>
      </c>
      <c r="G12" s="2">
        <v>6827</v>
      </c>
      <c r="H12" s="2">
        <v>6830</v>
      </c>
      <c r="I12" s="2">
        <v>7440</v>
      </c>
    </row>
    <row r="13" spans="1:9" x14ac:dyDescent="0.3">
      <c r="A13" t="s">
        <v>15</v>
      </c>
      <c r="B13" t="s">
        <v>19</v>
      </c>
      <c r="C13" s="2">
        <v>4366</v>
      </c>
      <c r="D13" s="2">
        <v>4613</v>
      </c>
      <c r="E13" s="2">
        <v>4326</v>
      </c>
      <c r="F13" s="2">
        <v>4421</v>
      </c>
      <c r="G13" s="2">
        <v>4489</v>
      </c>
      <c r="H13" s="2">
        <v>5138</v>
      </c>
      <c r="I13" s="2">
        <v>5538</v>
      </c>
    </row>
    <row r="14" spans="1:9" x14ac:dyDescent="0.3">
      <c r="A14" t="s">
        <v>85</v>
      </c>
      <c r="B14" t="s">
        <v>19</v>
      </c>
      <c r="C14" s="2">
        <v>1152</v>
      </c>
      <c r="D14" s="2">
        <v>1706</v>
      </c>
      <c r="E14" s="2">
        <v>1618</v>
      </c>
      <c r="F14" s="2">
        <v>1973</v>
      </c>
      <c r="G14" s="2">
        <v>1639</v>
      </c>
      <c r="H14" s="2">
        <v>1881</v>
      </c>
      <c r="I14" s="2">
        <v>1894</v>
      </c>
    </row>
    <row r="15" spans="1:9" x14ac:dyDescent="0.3">
      <c r="A15" t="s">
        <v>99</v>
      </c>
      <c r="B15" t="s">
        <v>19</v>
      </c>
      <c r="C15" s="2">
        <v>14507</v>
      </c>
      <c r="D15" s="2">
        <v>15187</v>
      </c>
      <c r="E15" s="2">
        <v>13410</v>
      </c>
      <c r="F15" s="2">
        <v>13713</v>
      </c>
      <c r="G15" s="2">
        <v>14337</v>
      </c>
      <c r="H15" s="2">
        <v>14450</v>
      </c>
      <c r="I15" s="2">
        <v>14762</v>
      </c>
    </row>
    <row r="16" spans="1:9" x14ac:dyDescent="0.3">
      <c r="A16" t="s">
        <v>100</v>
      </c>
      <c r="B16" t="s">
        <v>19</v>
      </c>
      <c r="C16" s="2">
        <v>5793</v>
      </c>
      <c r="D16" s="2">
        <v>5926</v>
      </c>
      <c r="E16" s="2">
        <v>5296</v>
      </c>
      <c r="F16" s="2">
        <v>5325</v>
      </c>
      <c r="G16" s="2">
        <v>5570</v>
      </c>
      <c r="H16" s="2">
        <v>5562</v>
      </c>
      <c r="I16" s="2">
        <v>5471</v>
      </c>
    </row>
    <row r="17" spans="1:9" x14ac:dyDescent="0.3">
      <c r="A17" t="s">
        <v>83</v>
      </c>
      <c r="B17" t="s">
        <v>19</v>
      </c>
      <c r="C17" s="2">
        <v>587</v>
      </c>
      <c r="D17" s="2">
        <v>667</v>
      </c>
      <c r="E17" s="2">
        <v>742</v>
      </c>
      <c r="F17" s="2">
        <v>588</v>
      </c>
      <c r="G17" s="2">
        <v>685</v>
      </c>
      <c r="H17" s="2">
        <v>1222</v>
      </c>
      <c r="I17" s="2">
        <v>945</v>
      </c>
    </row>
    <row r="18" spans="1:9" x14ac:dyDescent="0.3">
      <c r="A18" t="s">
        <v>101</v>
      </c>
      <c r="B18" t="s">
        <v>19</v>
      </c>
      <c r="C18" s="2">
        <v>7313</v>
      </c>
      <c r="D18" s="2">
        <v>7627</v>
      </c>
      <c r="E18" s="2">
        <v>7486</v>
      </c>
      <c r="F18" s="2">
        <v>7471</v>
      </c>
      <c r="G18" s="2">
        <v>7719</v>
      </c>
      <c r="H18" s="2">
        <v>8058</v>
      </c>
      <c r="I18" s="2">
        <v>7925</v>
      </c>
    </row>
    <row r="19" spans="1:9" x14ac:dyDescent="0.3">
      <c r="A19" t="s">
        <v>102</v>
      </c>
      <c r="B19" t="s">
        <v>19</v>
      </c>
      <c r="C19" s="2">
        <v>4634</v>
      </c>
      <c r="D19" s="2">
        <v>4496</v>
      </c>
      <c r="E19" s="2">
        <v>4139</v>
      </c>
      <c r="F19" s="2">
        <v>3734</v>
      </c>
      <c r="G19" s="2">
        <v>3560</v>
      </c>
      <c r="H19" s="2">
        <v>3613</v>
      </c>
      <c r="I19" s="2">
        <v>3222</v>
      </c>
    </row>
    <row r="20" spans="1:9" x14ac:dyDescent="0.3">
      <c r="A20" t="s">
        <v>11</v>
      </c>
      <c r="B20" t="s">
        <v>19</v>
      </c>
      <c r="C20" s="2">
        <v>17707</v>
      </c>
      <c r="D20" s="2">
        <v>18277</v>
      </c>
      <c r="E20" s="2">
        <v>15546</v>
      </c>
      <c r="F20" s="2">
        <v>15563</v>
      </c>
      <c r="G20" s="2">
        <v>16058</v>
      </c>
      <c r="H20" s="2">
        <v>17756</v>
      </c>
      <c r="I20" s="2">
        <v>17497</v>
      </c>
    </row>
    <row r="21" spans="1:9" x14ac:dyDescent="0.3">
      <c r="A21" t="s">
        <v>84</v>
      </c>
      <c r="B21" t="s">
        <v>19</v>
      </c>
      <c r="C21" s="2">
        <f>417+347+1603</f>
        <v>2367</v>
      </c>
      <c r="D21" s="2">
        <f>479+251+3372</f>
        <v>4102</v>
      </c>
      <c r="E21" s="2">
        <f>437+382+6869</f>
        <v>7688</v>
      </c>
      <c r="F21" s="2">
        <f>392+86+8688</f>
        <v>9166</v>
      </c>
      <c r="G21" s="2">
        <f>366+760+9412</f>
        <v>10538</v>
      </c>
      <c r="H21" s="2">
        <f>322+489+10134</f>
        <v>10945</v>
      </c>
      <c r="I21" s="2">
        <f>224+421+9513</f>
        <v>10158</v>
      </c>
    </row>
    <row r="22" spans="1:9" x14ac:dyDescent="0.3">
      <c r="A22" t="s">
        <v>14</v>
      </c>
      <c r="B22" t="s">
        <v>19</v>
      </c>
      <c r="C22" s="2">
        <v>5690</v>
      </c>
      <c r="D22" s="2">
        <v>6584</v>
      </c>
      <c r="E22" s="2">
        <v>5607</v>
      </c>
      <c r="F22" s="2">
        <v>5730</v>
      </c>
      <c r="G22" s="2">
        <v>5750</v>
      </c>
      <c r="H22" s="2">
        <v>6484</v>
      </c>
      <c r="I22" s="2">
        <v>6329</v>
      </c>
    </row>
    <row r="23" spans="1:9" x14ac:dyDescent="0.3">
      <c r="A23" t="s">
        <v>9</v>
      </c>
      <c r="B23" t="s">
        <v>19</v>
      </c>
      <c r="C23" s="2">
        <v>227</v>
      </c>
      <c r="D23" s="2">
        <v>1351</v>
      </c>
      <c r="E23" s="2">
        <v>2872</v>
      </c>
      <c r="F23" s="2">
        <v>1376</v>
      </c>
      <c r="G23" s="2">
        <v>2445</v>
      </c>
      <c r="H23" s="2">
        <v>1803</v>
      </c>
      <c r="I23" s="2">
        <v>1730</v>
      </c>
    </row>
    <row r="24" spans="1:9" x14ac:dyDescent="0.3">
      <c r="A24" t="s">
        <v>86</v>
      </c>
      <c r="B24" t="s">
        <v>19</v>
      </c>
      <c r="C24" s="2">
        <v>3366</v>
      </c>
      <c r="D24" s="2">
        <v>3958</v>
      </c>
      <c r="E24" s="2">
        <v>3586</v>
      </c>
      <c r="F24" s="2">
        <v>3516</v>
      </c>
      <c r="G24" s="2">
        <v>3597</v>
      </c>
      <c r="H24" s="2">
        <v>3542</v>
      </c>
      <c r="I24" s="2">
        <v>2717</v>
      </c>
    </row>
    <row r="25" spans="1:9" x14ac:dyDescent="0.3">
      <c r="A25" t="s">
        <v>87</v>
      </c>
      <c r="B25" t="s">
        <v>19</v>
      </c>
      <c r="C25" s="2">
        <v>7048</v>
      </c>
      <c r="D25" s="2">
        <v>6968</v>
      </c>
      <c r="E25" s="2">
        <v>6859</v>
      </c>
      <c r="F25" s="2">
        <v>7476</v>
      </c>
      <c r="G25" s="2">
        <v>7405</v>
      </c>
      <c r="H25" s="2">
        <v>7679</v>
      </c>
      <c r="I25" s="2">
        <v>9162</v>
      </c>
    </row>
    <row r="26" spans="1:9" x14ac:dyDescent="0.3">
      <c r="A26" t="s">
        <v>10</v>
      </c>
      <c r="B26" t="s">
        <v>19</v>
      </c>
      <c r="C26" s="2">
        <v>12182</v>
      </c>
      <c r="D26" s="2">
        <v>12573</v>
      </c>
      <c r="E26" s="2">
        <v>9756</v>
      </c>
      <c r="F26" s="2">
        <v>11110</v>
      </c>
      <c r="G26" s="2">
        <v>16342</v>
      </c>
      <c r="H26" s="2">
        <v>14254</v>
      </c>
      <c r="I26" s="2">
        <v>15123</v>
      </c>
    </row>
    <row r="27" spans="1:9" x14ac:dyDescent="0.3">
      <c r="A27" t="s">
        <v>88</v>
      </c>
      <c r="B27" t="s">
        <v>19</v>
      </c>
      <c r="C27" s="2">
        <f>486+473+1014+4110+3</f>
        <v>6086</v>
      </c>
      <c r="D27" s="2">
        <f>2664+512+2260+5930+5</f>
        <v>11371</v>
      </c>
      <c r="E27" s="2">
        <f>1713+344+2269+6402+7</f>
        <v>10735</v>
      </c>
      <c r="F27" s="2">
        <f>1670+326+1996+6766+7</f>
        <v>10765</v>
      </c>
      <c r="G27" s="2">
        <f>2113+242+1920+6975+7</f>
        <v>11257</v>
      </c>
      <c r="H27" s="2">
        <f>2364+208+1800+7087+7</f>
        <v>11466</v>
      </c>
      <c r="I27" s="2">
        <f>2093+146+1180+6469+7</f>
        <v>9895</v>
      </c>
    </row>
    <row r="28" spans="1:9" x14ac:dyDescent="0.3">
      <c r="A28" t="s">
        <v>6</v>
      </c>
      <c r="B28" t="s">
        <v>89</v>
      </c>
      <c r="C28" s="2">
        <f t="shared" ref="C28:H28" si="1">C4</f>
        <v>1030</v>
      </c>
      <c r="D28" s="2">
        <f t="shared" si="1"/>
        <v>1115</v>
      </c>
      <c r="E28" s="2">
        <f t="shared" si="1"/>
        <v>1116</v>
      </c>
      <c r="F28" s="2">
        <f t="shared" si="1"/>
        <v>1088</v>
      </c>
      <c r="G28" s="2">
        <f t="shared" si="1"/>
        <v>1002</v>
      </c>
      <c r="H28" s="2">
        <f t="shared" si="1"/>
        <v>1223</v>
      </c>
      <c r="I28" s="2">
        <f>I4</f>
        <v>1204</v>
      </c>
    </row>
    <row r="29" spans="1:9" x14ac:dyDescent="0.3">
      <c r="A29" t="s">
        <v>91</v>
      </c>
      <c r="B29" t="s">
        <v>89</v>
      </c>
      <c r="C29" s="2">
        <v>184</v>
      </c>
      <c r="D29" s="2">
        <v>176</v>
      </c>
      <c r="E29" s="2">
        <v>175</v>
      </c>
      <c r="F29" s="2">
        <v>153</v>
      </c>
      <c r="G29" s="2">
        <v>168</v>
      </c>
      <c r="H29" s="2">
        <v>217</v>
      </c>
      <c r="I29" s="2">
        <v>188</v>
      </c>
    </row>
    <row r="30" spans="1:9" x14ac:dyDescent="0.3">
      <c r="A30" t="s">
        <v>92</v>
      </c>
      <c r="B30" t="s">
        <v>89</v>
      </c>
      <c r="C30" s="2">
        <v>70</v>
      </c>
      <c r="D30" s="2">
        <v>3087</v>
      </c>
      <c r="E30" s="2">
        <v>-1685</v>
      </c>
      <c r="F30" s="2">
        <v>-574</v>
      </c>
      <c r="G30" s="2">
        <v>173</v>
      </c>
      <c r="H30" s="2">
        <v>-1012</v>
      </c>
      <c r="I30" s="2">
        <v>-1085</v>
      </c>
    </row>
    <row r="31" spans="1:9" x14ac:dyDescent="0.3">
      <c r="A31" t="s">
        <v>7</v>
      </c>
      <c r="B31" t="s">
        <v>89</v>
      </c>
      <c r="C31" s="2">
        <v>-1095</v>
      </c>
      <c r="D31" s="2">
        <v>-1031</v>
      </c>
      <c r="E31" s="2">
        <v>-828</v>
      </c>
      <c r="F31" s="2">
        <v>-839</v>
      </c>
      <c r="G31" s="2">
        <v>-906</v>
      </c>
      <c r="H31" s="2">
        <v>-895</v>
      </c>
      <c r="I31" s="2">
        <v>-766</v>
      </c>
    </row>
    <row r="32" spans="1:9" x14ac:dyDescent="0.3">
      <c r="A32" t="s">
        <v>93</v>
      </c>
      <c r="B32" t="s">
        <v>89</v>
      </c>
      <c r="C32" s="2">
        <f>-2573+296</f>
        <v>-2277</v>
      </c>
      <c r="D32" s="2">
        <v>-82</v>
      </c>
      <c r="E32" s="2">
        <v>-535</v>
      </c>
      <c r="F32" s="2">
        <v>-50</v>
      </c>
      <c r="G32" s="2">
        <f>0-149-261</f>
        <v>-410</v>
      </c>
      <c r="H32" s="2">
        <f>586+192-1326+203</f>
        <v>-345</v>
      </c>
      <c r="I32" s="2">
        <f>409+369-178</f>
        <v>600</v>
      </c>
    </row>
    <row r="33" spans="1:9" x14ac:dyDescent="0.3">
      <c r="A33" t="s">
        <v>97</v>
      </c>
      <c r="B33" t="s">
        <v>89</v>
      </c>
      <c r="C33" s="2">
        <f>-3342-C32-C31</f>
        <v>30</v>
      </c>
      <c r="D33" s="2">
        <f>-3574-D32-D31</f>
        <v>-2461</v>
      </c>
      <c r="E33" s="2">
        <f>1027-E32-E31</f>
        <v>2390</v>
      </c>
      <c r="F33" s="2">
        <f>-533-F32-F31</f>
        <v>356</v>
      </c>
      <c r="G33" s="2">
        <f>-987-G32-G31</f>
        <v>329</v>
      </c>
      <c r="H33" s="2">
        <f>-1061-H32-H31</f>
        <v>179</v>
      </c>
      <c r="I33" s="2">
        <f>-93-I32-I31</f>
        <v>73</v>
      </c>
    </row>
    <row r="34" spans="1:9" x14ac:dyDescent="0.3">
      <c r="A34" t="s">
        <v>86</v>
      </c>
      <c r="B34" t="s">
        <v>89</v>
      </c>
      <c r="C34" s="2">
        <v>-2464</v>
      </c>
      <c r="D34" s="2">
        <f>13701-13532</f>
        <v>169</v>
      </c>
      <c r="E34" s="2">
        <f>23891-24095</f>
        <v>-204</v>
      </c>
      <c r="F34" s="2">
        <v>0</v>
      </c>
      <c r="G34" s="2">
        <f>10474-10400</f>
        <v>74</v>
      </c>
      <c r="H34" s="2">
        <f>5194-5190</f>
        <v>4</v>
      </c>
      <c r="I34" s="2">
        <f>7661-8447</f>
        <v>-786</v>
      </c>
    </row>
    <row r="35" spans="1:9" x14ac:dyDescent="0.3">
      <c r="A35" t="s">
        <v>94</v>
      </c>
      <c r="B35" t="s">
        <v>89</v>
      </c>
      <c r="C35" s="2">
        <f>9245-2839</f>
        <v>6406</v>
      </c>
      <c r="D35" s="2">
        <f>1238-292</f>
        <v>946</v>
      </c>
      <c r="E35" s="2">
        <f>27-1330</f>
        <v>-1303</v>
      </c>
      <c r="F35" s="2">
        <f>2726-2903</f>
        <v>-177</v>
      </c>
      <c r="G35" s="2">
        <f>10125-4308</f>
        <v>5817</v>
      </c>
      <c r="H35" s="2">
        <f>2517-4917</f>
        <v>-2400</v>
      </c>
      <c r="I35" s="2">
        <f>2953-1850</f>
        <v>1103</v>
      </c>
    </row>
    <row r="36" spans="1:9" x14ac:dyDescent="0.3">
      <c r="A36" t="s">
        <v>95</v>
      </c>
      <c r="B36" t="s">
        <v>89</v>
      </c>
      <c r="C36" s="2">
        <v>409</v>
      </c>
      <c r="D36" s="2">
        <v>520</v>
      </c>
      <c r="E36" s="2">
        <v>267</v>
      </c>
      <c r="F36" s="2">
        <v>498</v>
      </c>
      <c r="G36" s="2">
        <v>393</v>
      </c>
      <c r="H36" s="2">
        <v>229</v>
      </c>
      <c r="I36" s="2">
        <v>320</v>
      </c>
    </row>
    <row r="37" spans="1:9" x14ac:dyDescent="0.3">
      <c r="A37" t="s">
        <v>96</v>
      </c>
      <c r="B37" t="s">
        <v>89</v>
      </c>
      <c r="C37" s="2">
        <v>-2079</v>
      </c>
      <c r="D37" s="2">
        <v>-2889</v>
      </c>
      <c r="E37" s="2">
        <v>-4000</v>
      </c>
      <c r="F37" s="2">
        <v>-4400</v>
      </c>
      <c r="G37" s="2">
        <v>-3714</v>
      </c>
      <c r="H37" s="2">
        <v>-3380</v>
      </c>
      <c r="I37" s="2">
        <v>-4200</v>
      </c>
    </row>
    <row r="38" spans="1:9" x14ac:dyDescent="0.3">
      <c r="A38" t="s">
        <v>78</v>
      </c>
      <c r="B38" t="s">
        <v>89</v>
      </c>
      <c r="C38" s="2">
        <v>-1915</v>
      </c>
      <c r="D38" s="2">
        <v>-2119</v>
      </c>
      <c r="E38" s="2">
        <v>-2272</v>
      </c>
      <c r="F38" s="2">
        <v>-2442</v>
      </c>
      <c r="G38" s="2">
        <v>-2592</v>
      </c>
      <c r="H38" s="2">
        <v>-2626</v>
      </c>
      <c r="I38" s="2">
        <v>-2719</v>
      </c>
    </row>
    <row r="39" spans="1:9" x14ac:dyDescent="0.3">
      <c r="A39" t="s">
        <v>98</v>
      </c>
      <c r="B39" t="s">
        <v>89</v>
      </c>
      <c r="C39" s="2">
        <f>346-SUM(C34:C38)</f>
        <v>-11</v>
      </c>
      <c r="D39" s="2">
        <f>-3516-SUM(D34:D38)</f>
        <v>-143</v>
      </c>
      <c r="E39" s="2">
        <f>-5032-SUM(E34:E38)</f>
        <v>2480</v>
      </c>
      <c r="F39" s="2">
        <f>-6600-SUM(F34:F38)</f>
        <v>-79</v>
      </c>
      <c r="G39" s="2">
        <f>-81-SUM(G34:G38)</f>
        <v>-59</v>
      </c>
      <c r="H39" s="2">
        <f>-8254-SUM(H34:H38)</f>
        <v>-81</v>
      </c>
      <c r="I39" s="2">
        <f>-6330-SUM(I34:I38)</f>
        <v>-48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2EEC-D58D-4F88-854A-CBB44F740C2C}">
  <dimension ref="B2:F19"/>
  <sheetViews>
    <sheetView showGridLines="0" workbookViewId="0"/>
  </sheetViews>
  <sheetFormatPr defaultRowHeight="14.4" x14ac:dyDescent="0.3"/>
  <cols>
    <col min="2" max="2" width="10.21875" bestFit="1" customWidth="1"/>
    <col min="4" max="4" width="10.6640625" bestFit="1" customWidth="1"/>
    <col min="6" max="6" width="20.77734375" bestFit="1" customWidth="1"/>
  </cols>
  <sheetData>
    <row r="2" spans="2:6" x14ac:dyDescent="0.3">
      <c r="B2" s="4" t="s">
        <v>32</v>
      </c>
      <c r="D2" s="4" t="s">
        <v>35</v>
      </c>
      <c r="F2" s="4" t="s">
        <v>33</v>
      </c>
    </row>
    <row r="4" spans="2:6" x14ac:dyDescent="0.3">
      <c r="B4" t="s">
        <v>27</v>
      </c>
      <c r="D4" t="s">
        <v>34</v>
      </c>
      <c r="F4" t="s">
        <v>0</v>
      </c>
    </row>
    <row r="5" spans="2:6" x14ac:dyDescent="0.3">
      <c r="B5" t="s">
        <v>27</v>
      </c>
      <c r="D5" t="s">
        <v>50</v>
      </c>
      <c r="F5" t="s">
        <v>3</v>
      </c>
    </row>
    <row r="7" spans="2:6" x14ac:dyDescent="0.3">
      <c r="B7" t="s">
        <v>28</v>
      </c>
      <c r="D7" t="s">
        <v>50</v>
      </c>
      <c r="F7" t="s">
        <v>21</v>
      </c>
    </row>
    <row r="9" spans="2:6" x14ac:dyDescent="0.3">
      <c r="B9" t="s">
        <v>27</v>
      </c>
      <c r="D9" t="s">
        <v>81</v>
      </c>
      <c r="F9" t="s">
        <v>22</v>
      </c>
    </row>
    <row r="10" spans="2:6" x14ac:dyDescent="0.3">
      <c r="B10" t="s">
        <v>27</v>
      </c>
      <c r="D10" t="s">
        <v>50</v>
      </c>
      <c r="F10" t="s">
        <v>23</v>
      </c>
    </row>
    <row r="12" spans="2:6" x14ac:dyDescent="0.3">
      <c r="B12" t="s">
        <v>28</v>
      </c>
      <c r="D12" t="s">
        <v>50</v>
      </c>
      <c r="F12" t="s">
        <v>24</v>
      </c>
    </row>
    <row r="14" spans="2:6" x14ac:dyDescent="0.3">
      <c r="B14" t="s">
        <v>29</v>
      </c>
      <c r="F14" t="s">
        <v>25</v>
      </c>
    </row>
    <row r="15" spans="2:6" x14ac:dyDescent="0.3">
      <c r="B15" t="s">
        <v>27</v>
      </c>
      <c r="D15" t="s">
        <v>82</v>
      </c>
      <c r="F15" t="s">
        <v>26</v>
      </c>
    </row>
    <row r="17" spans="2:6" x14ac:dyDescent="0.3">
      <c r="B17" t="s">
        <v>28</v>
      </c>
      <c r="D17" t="s">
        <v>27</v>
      </c>
      <c r="F17" t="s">
        <v>30</v>
      </c>
    </row>
    <row r="19" spans="2:6" x14ac:dyDescent="0.3">
      <c r="B19" t="s">
        <v>28</v>
      </c>
      <c r="D19" t="s">
        <v>27</v>
      </c>
      <c r="F19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19163-5521-45FA-A78B-EE35A9ED9228}">
  <dimension ref="B2:F34"/>
  <sheetViews>
    <sheetView showGridLines="0" workbookViewId="0"/>
  </sheetViews>
  <sheetFormatPr defaultRowHeight="14.4" x14ac:dyDescent="0.3"/>
  <cols>
    <col min="2" max="2" width="10.21875" bestFit="1" customWidth="1"/>
    <col min="4" max="4" width="15.5546875" bestFit="1" customWidth="1"/>
    <col min="6" max="6" width="20.77734375" bestFit="1" customWidth="1"/>
  </cols>
  <sheetData>
    <row r="2" spans="2:6" x14ac:dyDescent="0.3">
      <c r="B2" s="4" t="s">
        <v>32</v>
      </c>
      <c r="D2" s="4" t="s">
        <v>35</v>
      </c>
      <c r="F2" s="4" t="s">
        <v>33</v>
      </c>
    </row>
    <row r="4" spans="2:6" x14ac:dyDescent="0.3">
      <c r="B4" t="s">
        <v>47</v>
      </c>
      <c r="D4" t="s">
        <v>48</v>
      </c>
      <c r="F4" t="s">
        <v>18</v>
      </c>
    </row>
    <row r="5" spans="2:6" x14ac:dyDescent="0.3">
      <c r="B5" t="s">
        <v>27</v>
      </c>
      <c r="D5" t="s">
        <v>62</v>
      </c>
      <c r="F5" t="s">
        <v>36</v>
      </c>
    </row>
    <row r="6" spans="2:6" x14ac:dyDescent="0.3">
      <c r="B6" t="s">
        <v>27</v>
      </c>
      <c r="D6" t="s">
        <v>49</v>
      </c>
      <c r="F6" t="s">
        <v>37</v>
      </c>
    </row>
    <row r="7" spans="2:6" x14ac:dyDescent="0.3">
      <c r="B7" t="s">
        <v>27</v>
      </c>
      <c r="D7" t="s">
        <v>49</v>
      </c>
      <c r="F7" t="s">
        <v>38</v>
      </c>
    </row>
    <row r="8" spans="2:6" x14ac:dyDescent="0.3">
      <c r="B8" t="s">
        <v>27</v>
      </c>
      <c r="D8" t="s">
        <v>50</v>
      </c>
      <c r="F8" t="s">
        <v>39</v>
      </c>
    </row>
    <row r="10" spans="2:6" x14ac:dyDescent="0.3">
      <c r="B10" t="s">
        <v>28</v>
      </c>
      <c r="D10" t="s">
        <v>27</v>
      </c>
      <c r="F10" t="s">
        <v>40</v>
      </c>
    </row>
    <row r="12" spans="2:6" x14ac:dyDescent="0.3">
      <c r="B12" t="s">
        <v>27</v>
      </c>
      <c r="D12" s="5"/>
      <c r="F12" t="s">
        <v>41</v>
      </c>
    </row>
    <row r="13" spans="2:6" x14ac:dyDescent="0.3">
      <c r="B13" t="s">
        <v>27</v>
      </c>
      <c r="D13" t="s">
        <v>62</v>
      </c>
      <c r="F13" t="s">
        <v>43</v>
      </c>
    </row>
    <row r="14" spans="2:6" x14ac:dyDescent="0.3">
      <c r="B14" t="s">
        <v>27</v>
      </c>
      <c r="D14" t="s">
        <v>51</v>
      </c>
      <c r="F14" t="s">
        <v>42</v>
      </c>
    </row>
    <row r="15" spans="2:6" x14ac:dyDescent="0.3">
      <c r="B15" t="s">
        <v>27</v>
      </c>
      <c r="D15" t="s">
        <v>51</v>
      </c>
      <c r="F15" t="s">
        <v>11</v>
      </c>
    </row>
    <row r="16" spans="2:6" x14ac:dyDescent="0.3">
      <c r="B16" t="s">
        <v>27</v>
      </c>
      <c r="D16" t="s">
        <v>50</v>
      </c>
      <c r="F16" t="s">
        <v>44</v>
      </c>
    </row>
    <row r="18" spans="2:6" x14ac:dyDescent="0.3">
      <c r="B18" t="s">
        <v>28</v>
      </c>
      <c r="D18" t="s">
        <v>27</v>
      </c>
      <c r="F18" t="s">
        <v>45</v>
      </c>
    </row>
    <row r="20" spans="2:6" x14ac:dyDescent="0.3">
      <c r="B20" t="s">
        <v>28</v>
      </c>
      <c r="D20" t="s">
        <v>27</v>
      </c>
      <c r="F20" t="s">
        <v>46</v>
      </c>
    </row>
    <row r="22" spans="2:6" x14ac:dyDescent="0.3">
      <c r="B22" t="s">
        <v>27</v>
      </c>
      <c r="D22" t="s">
        <v>49</v>
      </c>
      <c r="F22" t="s">
        <v>52</v>
      </c>
    </row>
    <row r="23" spans="2:6" x14ac:dyDescent="0.3">
      <c r="B23" t="s">
        <v>27</v>
      </c>
      <c r="D23" t="s">
        <v>75</v>
      </c>
      <c r="F23" t="s">
        <v>55</v>
      </c>
    </row>
    <row r="24" spans="2:6" x14ac:dyDescent="0.3">
      <c r="B24" t="s">
        <v>27</v>
      </c>
      <c r="D24" t="s">
        <v>56</v>
      </c>
      <c r="F24" t="s">
        <v>54</v>
      </c>
    </row>
    <row r="25" spans="2:6" x14ac:dyDescent="0.3">
      <c r="B25" t="s">
        <v>27</v>
      </c>
      <c r="D25" t="s">
        <v>56</v>
      </c>
      <c r="F25" t="s">
        <v>53</v>
      </c>
    </row>
    <row r="27" spans="2:6" x14ac:dyDescent="0.3">
      <c r="B27" t="s">
        <v>28</v>
      </c>
      <c r="D27" t="s">
        <v>27</v>
      </c>
      <c r="F27" t="s">
        <v>57</v>
      </c>
    </row>
    <row r="29" spans="2:6" x14ac:dyDescent="0.3">
      <c r="B29" t="s">
        <v>47</v>
      </c>
      <c r="D29" t="s">
        <v>48</v>
      </c>
      <c r="F29" t="s">
        <v>58</v>
      </c>
    </row>
    <row r="30" spans="2:6" x14ac:dyDescent="0.3">
      <c r="B30" t="s">
        <v>27</v>
      </c>
      <c r="D30" t="s">
        <v>56</v>
      </c>
      <c r="F30" t="s">
        <v>59</v>
      </c>
    </row>
    <row r="32" spans="2:6" x14ac:dyDescent="0.3">
      <c r="B32" t="s">
        <v>28</v>
      </c>
      <c r="D32" t="s">
        <v>27</v>
      </c>
      <c r="F32" t="s">
        <v>60</v>
      </c>
    </row>
    <row r="34" spans="2:6" x14ac:dyDescent="0.3">
      <c r="B34" t="s">
        <v>28</v>
      </c>
      <c r="D34" t="s">
        <v>27</v>
      </c>
      <c r="F34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494D2-9DE2-4D59-A026-6ED0B2327BD6}">
  <dimension ref="B2:F29"/>
  <sheetViews>
    <sheetView showGridLines="0" workbookViewId="0"/>
  </sheetViews>
  <sheetFormatPr defaultRowHeight="14.4" x14ac:dyDescent="0.3"/>
  <cols>
    <col min="4" max="4" width="16.109375" bestFit="1" customWidth="1"/>
    <col min="6" max="6" width="19.88671875" bestFit="1" customWidth="1"/>
  </cols>
  <sheetData>
    <row r="2" spans="2:6" x14ac:dyDescent="0.3">
      <c r="B2" s="4" t="s">
        <v>32</v>
      </c>
      <c r="D2" s="4" t="s">
        <v>35</v>
      </c>
      <c r="F2" s="4" t="s">
        <v>33</v>
      </c>
    </row>
    <row r="5" spans="2:6" x14ac:dyDescent="0.3">
      <c r="B5" t="s">
        <v>47</v>
      </c>
      <c r="D5" t="s">
        <v>63</v>
      </c>
      <c r="F5" t="s">
        <v>31</v>
      </c>
    </row>
    <row r="7" spans="2:6" x14ac:dyDescent="0.3">
      <c r="B7" t="s">
        <v>47</v>
      </c>
      <c r="D7" t="s">
        <v>63</v>
      </c>
      <c r="F7" t="s">
        <v>64</v>
      </c>
    </row>
    <row r="8" spans="2:6" x14ac:dyDescent="0.3">
      <c r="B8" t="s">
        <v>27</v>
      </c>
      <c r="D8" t="s">
        <v>50</v>
      </c>
      <c r="F8" t="s">
        <v>90</v>
      </c>
    </row>
    <row r="9" spans="2:6" x14ac:dyDescent="0.3">
      <c r="B9" t="s">
        <v>27</v>
      </c>
      <c r="D9" t="s">
        <v>50</v>
      </c>
      <c r="F9" t="s">
        <v>65</v>
      </c>
    </row>
    <row r="11" spans="2:6" x14ac:dyDescent="0.3">
      <c r="B11" t="s">
        <v>28</v>
      </c>
      <c r="D11" t="s">
        <v>27</v>
      </c>
      <c r="F11" t="s">
        <v>66</v>
      </c>
    </row>
    <row r="13" spans="2:6" x14ac:dyDescent="0.3">
      <c r="B13" t="s">
        <v>27</v>
      </c>
      <c r="D13" t="s">
        <v>50</v>
      </c>
      <c r="F13" t="s">
        <v>7</v>
      </c>
    </row>
    <row r="14" spans="2:6" x14ac:dyDescent="0.3">
      <c r="B14" t="s">
        <v>29</v>
      </c>
      <c r="F14" t="s">
        <v>67</v>
      </c>
    </row>
    <row r="15" spans="2:6" x14ac:dyDescent="0.3">
      <c r="B15" t="s">
        <v>29</v>
      </c>
      <c r="F15" t="s">
        <v>68</v>
      </c>
    </row>
    <row r="17" spans="2:6" x14ac:dyDescent="0.3">
      <c r="B17" t="s">
        <v>28</v>
      </c>
      <c r="D17" t="s">
        <v>27</v>
      </c>
      <c r="F17" t="s">
        <v>69</v>
      </c>
    </row>
    <row r="19" spans="2:6" x14ac:dyDescent="0.3">
      <c r="B19" t="s">
        <v>29</v>
      </c>
      <c r="F19" t="s">
        <v>73</v>
      </c>
    </row>
    <row r="20" spans="2:6" x14ac:dyDescent="0.3">
      <c r="B20" t="s">
        <v>27</v>
      </c>
      <c r="D20" t="s">
        <v>105</v>
      </c>
      <c r="F20" t="s">
        <v>74</v>
      </c>
    </row>
    <row r="21" spans="2:6" x14ac:dyDescent="0.3">
      <c r="B21" t="s">
        <v>27</v>
      </c>
      <c r="D21" t="s">
        <v>50</v>
      </c>
      <c r="F21" t="s">
        <v>76</v>
      </c>
    </row>
    <row r="22" spans="2:6" x14ac:dyDescent="0.3">
      <c r="B22" t="s">
        <v>27</v>
      </c>
      <c r="D22" t="s">
        <v>50</v>
      </c>
      <c r="F22" t="s">
        <v>77</v>
      </c>
    </row>
    <row r="23" spans="2:6" x14ac:dyDescent="0.3">
      <c r="B23" t="s">
        <v>27</v>
      </c>
      <c r="D23" t="s">
        <v>80</v>
      </c>
      <c r="F23" t="s">
        <v>78</v>
      </c>
    </row>
    <row r="24" spans="2:6" x14ac:dyDescent="0.3">
      <c r="B24" t="s">
        <v>29</v>
      </c>
      <c r="F24" t="s">
        <v>79</v>
      </c>
    </row>
    <row r="26" spans="2:6" x14ac:dyDescent="0.3">
      <c r="B26" t="s">
        <v>28</v>
      </c>
      <c r="D26" t="s">
        <v>27</v>
      </c>
      <c r="F26" t="s">
        <v>72</v>
      </c>
    </row>
    <row r="28" spans="2:6" x14ac:dyDescent="0.3">
      <c r="B28" t="s">
        <v>28</v>
      </c>
      <c r="D28" t="s">
        <v>27</v>
      </c>
      <c r="F28" t="s">
        <v>70</v>
      </c>
    </row>
    <row r="29" spans="2:6" x14ac:dyDescent="0.3">
      <c r="B29" t="s">
        <v>28</v>
      </c>
      <c r="D29" t="s">
        <v>27</v>
      </c>
      <c r="F29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Grid</vt:lpstr>
      <vt:lpstr>IS</vt:lpstr>
      <vt:lpstr>BS</vt:lpstr>
      <vt:lpstr>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Jaison Abraham</dc:creator>
  <cp:lastModifiedBy>Jaison Abraham</cp:lastModifiedBy>
  <dcterms:created xsi:type="dcterms:W3CDTF">2023-09-15T23:15:35Z</dcterms:created>
  <dcterms:modified xsi:type="dcterms:W3CDTF">2024-04-27T19:46:44Z</dcterms:modified>
</cp:coreProperties>
</file>