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FE15E458-B2BE-4382-87B5-E07B604CE3E6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5" i="1"/>
  <c r="I4" i="1"/>
  <c r="B4" i="1"/>
  <c r="D4" i="1"/>
  <c r="E4" i="1"/>
  <c r="C6" i="1"/>
  <c r="D6" i="1"/>
  <c r="E6" i="1"/>
  <c r="F6" i="1"/>
  <c r="G6" i="1"/>
  <c r="H6" i="1"/>
  <c r="I6" i="1"/>
  <c r="B6" i="1"/>
  <c r="C4" i="1"/>
  <c r="C7" i="1" s="1"/>
  <c r="F4" i="1"/>
  <c r="F7" i="1" s="1"/>
  <c r="G4" i="1"/>
  <c r="H4" i="1"/>
  <c r="B1" i="1"/>
  <c r="C1" i="1" s="1"/>
  <c r="D1" i="1" s="1"/>
  <c r="E1" i="1" s="1"/>
  <c r="F1" i="1" s="1"/>
  <c r="G1" i="1" s="1"/>
  <c r="H1" i="1" s="1"/>
  <c r="I1" i="1" s="1"/>
  <c r="I7" i="1" l="1"/>
  <c r="E7" i="1"/>
  <c r="D7" i="1"/>
  <c r="B7" i="1"/>
  <c r="H7" i="1"/>
  <c r="G7" i="1"/>
</calcChain>
</file>

<file path=xl/sharedStrings.xml><?xml version="1.0" encoding="utf-8"?>
<sst xmlns="http://schemas.openxmlformats.org/spreadsheetml/2006/main" count="13" uniqueCount="13">
  <si>
    <t>Revenue</t>
  </si>
  <si>
    <t>Yr_1</t>
  </si>
  <si>
    <t>Desc</t>
  </si>
  <si>
    <t>COS</t>
  </si>
  <si>
    <t>Opex_NonDepr</t>
  </si>
  <si>
    <t>Percent_Depr_SGA</t>
  </si>
  <si>
    <t>Depreciation in SG&amp;A</t>
  </si>
  <si>
    <t>SGA</t>
  </si>
  <si>
    <t>Depr</t>
  </si>
  <si>
    <t>Capex</t>
  </si>
  <si>
    <t>IntExp</t>
  </si>
  <si>
    <t>LTD_Current</t>
  </si>
  <si>
    <t>LTD_NonCurrent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</si>
</sst>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1" fillId="0" borderId="0" xfId="1" applyNumberFormat="1" applyFont="1"/>
    <xf numFmtId="9" fontId="2" fillId="0" borderId="0" xfId="0" applyNumberFormat="1" applyFont="1"/>
    <xf numFmtId="9" fontId="3" fillId="0" borderId="0" xfId="2" applyFont="1"/>
    <xf numFmtId="164" fontId="0" fillId="0" borderId="0" xfId="0" applyNumberFormat="1"/>
    <xf numFmtId="164" fontId="0" fillId="0" borderId="0" xfId="1" applyNumberFormat="1" applyFont="1"/>
    <xf numFmtId="164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6</v>
      </c>
      <c r="C3" s="4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K11"/>
  <sheetViews>
    <sheetView tabSelected="1" zoomScaleNormal="100" workbookViewId="0"/>
  </sheetViews>
  <sheetFormatPr defaultRowHeight="14.4" x14ac:dyDescent="0.3"/>
  <cols>
    <col min="1" max="1" width="16.44140625" bestFit="1" customWidth="1"/>
    <col min="2" max="2" width="9.109375" bestFit="1" customWidth="1"/>
    <col min="5" max="9" width="10.109375" bestFit="1" customWidth="1"/>
  </cols>
  <sheetData>
    <row r="1" spans="1:11" x14ac:dyDescent="0.3">
      <c r="A1" t="s">
        <v>2</v>
      </c>
      <c r="B1">
        <f>Input!C2</f>
        <v>2016</v>
      </c>
      <c r="C1">
        <f t="shared" ref="C1:I1" si="0">B1+1</f>
        <v>2017</v>
      </c>
      <c r="D1">
        <f t="shared" si="0"/>
        <v>2018</v>
      </c>
      <c r="E1">
        <f t="shared" si="0"/>
        <v>2019</v>
      </c>
      <c r="F1">
        <f t="shared" si="0"/>
        <v>2020</v>
      </c>
      <c r="G1">
        <f t="shared" si="0"/>
        <v>2021</v>
      </c>
      <c r="H1">
        <f t="shared" si="0"/>
        <v>2022</v>
      </c>
      <c r="I1">
        <f t="shared" si="0"/>
        <v>2023</v>
      </c>
    </row>
    <row r="2" spans="1:11" x14ac:dyDescent="0.3">
      <c r="A2" t="s">
        <v>0</v>
      </c>
      <c r="B2" s="2">
        <v>39302</v>
      </c>
      <c r="C2" s="2">
        <v>40534</v>
      </c>
      <c r="D2" s="2">
        <v>41802</v>
      </c>
      <c r="E2" s="2">
        <v>36709</v>
      </c>
      <c r="F2" s="2">
        <v>32637</v>
      </c>
      <c r="G2" s="2">
        <v>34392</v>
      </c>
      <c r="H2" s="2">
        <v>35466</v>
      </c>
      <c r="I2" s="3">
        <v>37000</v>
      </c>
    </row>
    <row r="3" spans="1:11" x14ac:dyDescent="0.3">
      <c r="A3" t="s">
        <v>3</v>
      </c>
      <c r="B3" s="2">
        <v>27677</v>
      </c>
      <c r="C3" s="2">
        <v>28144</v>
      </c>
      <c r="D3" s="2">
        <v>29046</v>
      </c>
      <c r="E3" s="2">
        <v>24339</v>
      </c>
      <c r="F3" s="2">
        <v>22169</v>
      </c>
      <c r="G3" s="2">
        <v>23394</v>
      </c>
      <c r="H3" s="2">
        <v>23825</v>
      </c>
      <c r="I3" s="3">
        <v>25306.218583769834</v>
      </c>
    </row>
    <row r="4" spans="1:11" x14ac:dyDescent="0.3">
      <c r="A4" t="s">
        <v>8</v>
      </c>
      <c r="B4" s="2">
        <f>726+304</f>
        <v>1030</v>
      </c>
      <c r="C4" s="2">
        <f>717+398</f>
        <v>1115</v>
      </c>
      <c r="D4" s="2">
        <f>721+395</f>
        <v>1116</v>
      </c>
      <c r="E4" s="2">
        <f>673+415</f>
        <v>1088</v>
      </c>
      <c r="F4" s="2">
        <f>644+358</f>
        <v>1002</v>
      </c>
      <c r="G4" s="2">
        <f>674+549</f>
        <v>1223</v>
      </c>
      <c r="H4" s="2">
        <f>657+547</f>
        <v>1204</v>
      </c>
      <c r="I4" s="8">
        <f>I2*0.032</f>
        <v>1184</v>
      </c>
    </row>
    <row r="5" spans="1:11" x14ac:dyDescent="0.3">
      <c r="A5" t="s">
        <v>7</v>
      </c>
      <c r="B5" s="2">
        <v>5574</v>
      </c>
      <c r="C5" s="2">
        <v>6087</v>
      </c>
      <c r="D5" s="2">
        <v>6051</v>
      </c>
      <c r="E5" s="2">
        <v>5519</v>
      </c>
      <c r="F5" s="2">
        <v>4772</v>
      </c>
      <c r="G5" s="2">
        <v>4798</v>
      </c>
      <c r="H5" s="2">
        <v>5214</v>
      </c>
      <c r="I5" s="6">
        <f>I2*0.145</f>
        <v>5365</v>
      </c>
      <c r="K5" s="6"/>
    </row>
    <row r="6" spans="1:11" x14ac:dyDescent="0.3">
      <c r="A6" t="s">
        <v>5</v>
      </c>
      <c r="B6" s="5">
        <f>Input!$C$3</f>
        <v>0.75</v>
      </c>
      <c r="C6" s="5">
        <f>Input!$C$3</f>
        <v>0.75</v>
      </c>
      <c r="D6" s="5">
        <f>Input!$C$3</f>
        <v>0.75</v>
      </c>
      <c r="E6" s="5">
        <f>Input!$C$3</f>
        <v>0.75</v>
      </c>
      <c r="F6" s="5">
        <f>Input!$C$3</f>
        <v>0.75</v>
      </c>
      <c r="G6" s="5">
        <f>Input!$C$3</f>
        <v>0.75</v>
      </c>
      <c r="H6" s="5">
        <f>Input!$C$3</f>
        <v>0.75</v>
      </c>
      <c r="I6" s="5">
        <f>Input!$C$3</f>
        <v>0.75</v>
      </c>
    </row>
    <row r="7" spans="1:11" x14ac:dyDescent="0.3">
      <c r="A7" t="s">
        <v>4</v>
      </c>
      <c r="B7" s="7">
        <f>B5-B4*B6</f>
        <v>4801.5</v>
      </c>
      <c r="C7" s="7">
        <f t="shared" ref="C7:I7" si="1">C5-C4*C6</f>
        <v>5250.75</v>
      </c>
      <c r="D7" s="7">
        <f t="shared" si="1"/>
        <v>5214</v>
      </c>
      <c r="E7" s="7">
        <f t="shared" si="1"/>
        <v>4703</v>
      </c>
      <c r="F7" s="7">
        <f t="shared" si="1"/>
        <v>4020.5</v>
      </c>
      <c r="G7" s="7">
        <f t="shared" si="1"/>
        <v>3880.75</v>
      </c>
      <c r="H7" s="7">
        <f t="shared" si="1"/>
        <v>4311</v>
      </c>
      <c r="I7" s="7">
        <f t="shared" si="1"/>
        <v>4477</v>
      </c>
    </row>
    <row r="8" spans="1:11" x14ac:dyDescent="0.3">
      <c r="A8" t="s">
        <v>10</v>
      </c>
      <c r="B8" s="2">
        <v>338</v>
      </c>
      <c r="C8" s="2">
        <v>316</v>
      </c>
      <c r="D8" s="2">
        <v>367</v>
      </c>
      <c r="E8" s="2">
        <v>357</v>
      </c>
      <c r="F8" s="2">
        <v>359</v>
      </c>
      <c r="G8" s="2">
        <v>343</v>
      </c>
      <c r="H8" s="2">
        <v>414</v>
      </c>
      <c r="I8" s="7"/>
    </row>
    <row r="9" spans="1:11" x14ac:dyDescent="0.3">
      <c r="A9" t="s">
        <v>11</v>
      </c>
      <c r="B9" s="2">
        <v>227</v>
      </c>
      <c r="C9" s="2">
        <v>1351</v>
      </c>
      <c r="D9" s="2">
        <v>2872</v>
      </c>
      <c r="E9" s="2">
        <v>1376</v>
      </c>
      <c r="F9" s="2">
        <v>2445</v>
      </c>
      <c r="G9" s="2">
        <v>1803</v>
      </c>
      <c r="H9" s="2">
        <v>1730</v>
      </c>
      <c r="I9" s="7"/>
    </row>
    <row r="10" spans="1:11" x14ac:dyDescent="0.3">
      <c r="A10" t="s">
        <v>12</v>
      </c>
      <c r="B10" s="2">
        <v>12182</v>
      </c>
      <c r="C10" s="2">
        <v>12573</v>
      </c>
      <c r="D10" s="2">
        <v>9756</v>
      </c>
      <c r="E10" s="2">
        <v>11110</v>
      </c>
      <c r="F10" s="2">
        <v>16342</v>
      </c>
      <c r="G10" s="2">
        <v>15123</v>
      </c>
      <c r="H10" s="2">
        <v>14254</v>
      </c>
      <c r="I10" s="7"/>
    </row>
    <row r="11" spans="1:11" x14ac:dyDescent="0.3">
      <c r="A11" t="s">
        <v>9</v>
      </c>
      <c r="B11" s="2">
        <v>1095</v>
      </c>
      <c r="C11" s="2">
        <v>1031</v>
      </c>
      <c r="D11" s="2">
        <v>828</v>
      </c>
      <c r="E11" s="2">
        <v>839</v>
      </c>
      <c r="F11" s="2">
        <v>906</v>
      </c>
      <c r="G11" s="2">
        <v>895</v>
      </c>
      <c r="H11" s="2">
        <v>766</v>
      </c>
      <c r="I11" s="7">
        <f>I2*0.025</f>
        <v>925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2023-11-22T18:19:59Z</dcterms:modified>
</cp:coreProperties>
</file>