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 Van Dien\Documents\CfB\Training class\Serine data\"/>
    </mc:Choice>
  </mc:AlternateContent>
  <xr:revisionPtr revIDLastSave="0" documentId="13_ncr:1_{76A30C71-D33F-409A-A2FF-7D9238D0075B}" xr6:coauthVersionLast="38" xr6:coauthVersionMax="38" xr10:uidLastSave="{00000000-0000-0000-0000-000000000000}"/>
  <bookViews>
    <workbookView xWindow="0" yWindow="0" windowWidth="21570" windowHeight="9360" xr2:uid="{2CF512C7-2DC5-4227-AB87-F9B40EF9B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16" i="1" l="1"/>
  <c r="BC16" i="1"/>
  <c r="BB16" i="1"/>
  <c r="BA16" i="1"/>
  <c r="AZ16" i="1"/>
  <c r="AY16" i="1"/>
  <c r="AX16" i="1"/>
  <c r="AW16" i="1"/>
  <c r="AV16" i="1"/>
  <c r="AU16" i="1"/>
  <c r="AT16" i="1"/>
  <c r="BD15" i="1"/>
  <c r="BC15" i="1"/>
  <c r="BB15" i="1"/>
  <c r="BA15" i="1"/>
  <c r="AZ15" i="1"/>
  <c r="AY15" i="1"/>
  <c r="AX15" i="1"/>
  <c r="AW15" i="1"/>
  <c r="AV15" i="1"/>
  <c r="AU15" i="1"/>
  <c r="AT15" i="1"/>
  <c r="BD14" i="1"/>
  <c r="BC14" i="1"/>
  <c r="BB14" i="1"/>
  <c r="BA14" i="1"/>
  <c r="AZ14" i="1"/>
  <c r="AY14" i="1"/>
  <c r="AX14" i="1"/>
  <c r="AW14" i="1"/>
  <c r="AV14" i="1"/>
  <c r="AU14" i="1"/>
  <c r="AT14" i="1"/>
  <c r="BD13" i="1"/>
  <c r="BC13" i="1"/>
  <c r="BB13" i="1"/>
  <c r="BA13" i="1"/>
  <c r="AZ13" i="1"/>
  <c r="AY13" i="1"/>
  <c r="AX13" i="1"/>
  <c r="AW13" i="1"/>
  <c r="AV13" i="1"/>
  <c r="AU13" i="1"/>
  <c r="AT13" i="1"/>
  <c r="BD12" i="1"/>
  <c r="BC12" i="1"/>
  <c r="BB12" i="1"/>
  <c r="BA12" i="1"/>
  <c r="AZ12" i="1"/>
  <c r="AY12" i="1"/>
  <c r="AX12" i="1"/>
  <c r="AW12" i="1"/>
  <c r="AV12" i="1"/>
  <c r="AU12" i="1"/>
  <c r="AT12" i="1"/>
  <c r="BD11" i="1"/>
  <c r="BC11" i="1"/>
  <c r="BB11" i="1"/>
  <c r="BA11" i="1"/>
  <c r="AZ11" i="1"/>
  <c r="AY11" i="1"/>
  <c r="AX11" i="1"/>
  <c r="AW11" i="1"/>
  <c r="AV11" i="1"/>
  <c r="AU11" i="1"/>
  <c r="AT11" i="1"/>
  <c r="BD10" i="1"/>
  <c r="BC10" i="1"/>
  <c r="BB10" i="1"/>
  <c r="BA10" i="1"/>
  <c r="AZ10" i="1"/>
  <c r="AY10" i="1"/>
  <c r="AX10" i="1"/>
  <c r="AW10" i="1"/>
  <c r="AV10" i="1"/>
  <c r="AU10" i="1"/>
  <c r="AT10" i="1"/>
  <c r="BD9" i="1"/>
  <c r="BC9" i="1"/>
  <c r="BB9" i="1"/>
  <c r="BA9" i="1"/>
  <c r="AZ9" i="1"/>
  <c r="AY9" i="1"/>
  <c r="AX9" i="1"/>
  <c r="AW9" i="1"/>
  <c r="AV9" i="1"/>
  <c r="AU9" i="1"/>
  <c r="AT9" i="1"/>
  <c r="BD8" i="1"/>
  <c r="BC8" i="1"/>
  <c r="BB8" i="1"/>
  <c r="BA8" i="1"/>
  <c r="AZ8" i="1"/>
  <c r="AY8" i="1"/>
  <c r="AX8" i="1"/>
  <c r="AW8" i="1"/>
  <c r="AV8" i="1"/>
  <c r="AU8" i="1"/>
  <c r="AT8" i="1"/>
  <c r="BD7" i="1"/>
  <c r="BC7" i="1"/>
  <c r="BB7" i="1"/>
  <c r="BA7" i="1"/>
  <c r="AZ7" i="1"/>
  <c r="AY7" i="1"/>
  <c r="AX7" i="1"/>
  <c r="AW7" i="1"/>
  <c r="AV7" i="1"/>
  <c r="AU7" i="1"/>
  <c r="AT7" i="1"/>
  <c r="AS16" i="1"/>
  <c r="AS15" i="1"/>
  <c r="AS14" i="1"/>
  <c r="AS13" i="1"/>
  <c r="AS12" i="1"/>
  <c r="AS11" i="1"/>
  <c r="AS10" i="1"/>
  <c r="AS9" i="1"/>
  <c r="AS8" i="1"/>
  <c r="AS7" i="1"/>
  <c r="AQ16" i="1"/>
  <c r="AP16" i="1"/>
  <c r="AO16" i="1"/>
  <c r="AN16" i="1"/>
  <c r="AM16" i="1"/>
  <c r="AL16" i="1"/>
  <c r="AK16" i="1"/>
  <c r="AJ16" i="1"/>
  <c r="AI16" i="1"/>
  <c r="AH16" i="1"/>
  <c r="AG16" i="1"/>
  <c r="AQ15" i="1"/>
  <c r="AP15" i="1"/>
  <c r="AO15" i="1"/>
  <c r="AN15" i="1"/>
  <c r="AM15" i="1"/>
  <c r="AL15" i="1"/>
  <c r="AK15" i="1"/>
  <c r="AJ15" i="1"/>
  <c r="AI15" i="1"/>
  <c r="AH15" i="1"/>
  <c r="AG15" i="1"/>
  <c r="AQ14" i="1"/>
  <c r="AP14" i="1"/>
  <c r="AO14" i="1"/>
  <c r="AN14" i="1"/>
  <c r="AM14" i="1"/>
  <c r="AL14" i="1"/>
  <c r="AK14" i="1"/>
  <c r="AJ14" i="1"/>
  <c r="AI14" i="1"/>
  <c r="AH14" i="1"/>
  <c r="AG14" i="1"/>
  <c r="AQ13" i="1"/>
  <c r="AP13" i="1"/>
  <c r="AO13" i="1"/>
  <c r="AN13" i="1"/>
  <c r="AM13" i="1"/>
  <c r="AL13" i="1"/>
  <c r="AK13" i="1"/>
  <c r="AJ13" i="1"/>
  <c r="AI13" i="1"/>
  <c r="AH13" i="1"/>
  <c r="AG13" i="1"/>
  <c r="AQ12" i="1"/>
  <c r="AP12" i="1"/>
  <c r="AO12" i="1"/>
  <c r="AN12" i="1"/>
  <c r="AM12" i="1"/>
  <c r="AL12" i="1"/>
  <c r="AK12" i="1"/>
  <c r="AJ12" i="1"/>
  <c r="AI12" i="1"/>
  <c r="AH12" i="1"/>
  <c r="AG12" i="1"/>
  <c r="AQ11" i="1"/>
  <c r="AP11" i="1"/>
  <c r="AO11" i="1"/>
  <c r="AN11" i="1"/>
  <c r="AM11" i="1"/>
  <c r="AL11" i="1"/>
  <c r="AK11" i="1"/>
  <c r="AJ11" i="1"/>
  <c r="AI11" i="1"/>
  <c r="AH11" i="1"/>
  <c r="AG11" i="1"/>
  <c r="AQ10" i="1"/>
  <c r="AP10" i="1"/>
  <c r="AO10" i="1"/>
  <c r="AN10" i="1"/>
  <c r="AM10" i="1"/>
  <c r="AL10" i="1"/>
  <c r="AK10" i="1"/>
  <c r="AJ10" i="1"/>
  <c r="AI10" i="1"/>
  <c r="AH10" i="1"/>
  <c r="AG10" i="1"/>
  <c r="AQ9" i="1"/>
  <c r="AP9" i="1"/>
  <c r="AO9" i="1"/>
  <c r="AN9" i="1"/>
  <c r="AM9" i="1"/>
  <c r="AL9" i="1"/>
  <c r="AK9" i="1"/>
  <c r="AJ9" i="1"/>
  <c r="AI9" i="1"/>
  <c r="AH9" i="1"/>
  <c r="AG9" i="1"/>
  <c r="AQ8" i="1"/>
  <c r="AP8" i="1"/>
  <c r="AO8" i="1"/>
  <c r="AN8" i="1"/>
  <c r="AM8" i="1"/>
  <c r="AL8" i="1"/>
  <c r="AK8" i="1"/>
  <c r="AJ8" i="1"/>
  <c r="AI8" i="1"/>
  <c r="AH8" i="1"/>
  <c r="AG8" i="1"/>
  <c r="AQ7" i="1"/>
  <c r="AP7" i="1"/>
  <c r="AO7" i="1"/>
  <c r="AN7" i="1"/>
  <c r="AM7" i="1"/>
  <c r="AL7" i="1"/>
  <c r="AK7" i="1"/>
  <c r="AJ7" i="1"/>
  <c r="AI7" i="1"/>
  <c r="AH7" i="1"/>
  <c r="AG7" i="1"/>
  <c r="AF16" i="1"/>
  <c r="AF15" i="1"/>
  <c r="AF14" i="1"/>
  <c r="AF13" i="1"/>
  <c r="AF12" i="1"/>
  <c r="AF11" i="1"/>
  <c r="AF10" i="1"/>
  <c r="AF9" i="1"/>
  <c r="AF8" i="1"/>
  <c r="AF7" i="1"/>
  <c r="AD16" i="1"/>
  <c r="AD15" i="1"/>
  <c r="AD14" i="1"/>
  <c r="AD13" i="1"/>
  <c r="AD12" i="1"/>
  <c r="AD11" i="1"/>
  <c r="AD10" i="1"/>
  <c r="AD9" i="1"/>
  <c r="AD8" i="1"/>
  <c r="AD7" i="1"/>
  <c r="AD6" i="1"/>
  <c r="AC16" i="1"/>
  <c r="AC15" i="1"/>
  <c r="AC14" i="1"/>
  <c r="AC13" i="1"/>
  <c r="AC12" i="1"/>
  <c r="AC11" i="1"/>
  <c r="AC10" i="1"/>
  <c r="AC9" i="1"/>
  <c r="AC8" i="1"/>
  <c r="AC7" i="1"/>
  <c r="AC6" i="1"/>
  <c r="AA16" i="1"/>
  <c r="AA15" i="1"/>
  <c r="AA14" i="1"/>
  <c r="AA13" i="1"/>
  <c r="AA12" i="1"/>
  <c r="AA11" i="1"/>
  <c r="AA10" i="1"/>
  <c r="AA9" i="1"/>
  <c r="AA8" i="1"/>
  <c r="AA7" i="1"/>
  <c r="AA6" i="1"/>
  <c r="Z16" i="1"/>
  <c r="Y16" i="1"/>
  <c r="X16" i="1"/>
  <c r="W16" i="1"/>
  <c r="V16" i="1"/>
  <c r="U16" i="1"/>
  <c r="T16" i="1"/>
  <c r="Z15" i="1"/>
  <c r="Y15" i="1"/>
  <c r="X15" i="1"/>
  <c r="W15" i="1"/>
  <c r="V15" i="1"/>
  <c r="U15" i="1"/>
  <c r="T15" i="1"/>
  <c r="Z14" i="1"/>
  <c r="Y14" i="1"/>
  <c r="X14" i="1"/>
  <c r="W14" i="1"/>
  <c r="V14" i="1"/>
  <c r="U14" i="1"/>
  <c r="T14" i="1"/>
  <c r="Z13" i="1"/>
  <c r="Y13" i="1"/>
  <c r="X13" i="1"/>
  <c r="W13" i="1"/>
  <c r="V13" i="1"/>
  <c r="U13" i="1"/>
  <c r="T13" i="1"/>
  <c r="Z12" i="1"/>
  <c r="Y12" i="1"/>
  <c r="X12" i="1"/>
  <c r="W12" i="1"/>
  <c r="V12" i="1"/>
  <c r="U12" i="1"/>
  <c r="T12" i="1"/>
  <c r="Z11" i="1"/>
  <c r="Y11" i="1"/>
  <c r="X11" i="1"/>
  <c r="W11" i="1"/>
  <c r="V11" i="1"/>
  <c r="U11" i="1"/>
  <c r="T11" i="1"/>
  <c r="Z10" i="1"/>
  <c r="Y10" i="1"/>
  <c r="X10" i="1"/>
  <c r="W10" i="1"/>
  <c r="V10" i="1"/>
  <c r="U10" i="1"/>
  <c r="T10" i="1"/>
  <c r="Z9" i="1"/>
  <c r="Y9" i="1"/>
  <c r="X9" i="1"/>
  <c r="W9" i="1"/>
  <c r="V9" i="1"/>
  <c r="U9" i="1"/>
  <c r="T9" i="1"/>
  <c r="Z8" i="1"/>
  <c r="Y8" i="1"/>
  <c r="X8" i="1"/>
  <c r="W8" i="1"/>
  <c r="V8" i="1"/>
  <c r="U8" i="1"/>
  <c r="T8" i="1"/>
  <c r="Z7" i="1"/>
  <c r="Y7" i="1"/>
  <c r="X7" i="1"/>
  <c r="W7" i="1"/>
  <c r="V7" i="1"/>
  <c r="U7" i="1"/>
  <c r="T7" i="1"/>
  <c r="Z6" i="1"/>
  <c r="Y6" i="1"/>
  <c r="X6" i="1"/>
  <c r="W6" i="1"/>
  <c r="V6" i="1"/>
  <c r="U6" i="1"/>
  <c r="T6" i="1"/>
  <c r="S16" i="1"/>
  <c r="S15" i="1"/>
  <c r="S14" i="1"/>
  <c r="S13" i="1"/>
  <c r="S12" i="1"/>
  <c r="S11" i="1"/>
  <c r="S10" i="1"/>
  <c r="S9" i="1"/>
  <c r="S8" i="1"/>
  <c r="S7" i="1"/>
  <c r="S6" i="1"/>
  <c r="R16" i="1"/>
  <c r="R15" i="1"/>
  <c r="R14" i="1"/>
  <c r="R13" i="1"/>
  <c r="R12" i="1"/>
  <c r="R11" i="1"/>
  <c r="R10" i="1"/>
  <c r="R9" i="1"/>
  <c r="R8" i="1"/>
  <c r="R7" i="1"/>
  <c r="R6" i="1"/>
  <c r="O6" i="1"/>
  <c r="N6" i="1"/>
</calcChain>
</file>

<file path=xl/sharedStrings.xml><?xml version="1.0" encoding="utf-8"?>
<sst xmlns="http://schemas.openxmlformats.org/spreadsheetml/2006/main" count="555" uniqueCount="41">
  <si>
    <t>Time</t>
  </si>
  <si>
    <t xml:space="preserve">Concentration </t>
  </si>
  <si>
    <t>µg/µL</t>
  </si>
  <si>
    <t>RI_1</t>
  </si>
  <si>
    <t>UV_VIS_3</t>
  </si>
  <si>
    <t>UV_VIS_2</t>
  </si>
  <si>
    <t>g/L</t>
  </si>
  <si>
    <t>Glucose fed</t>
  </si>
  <si>
    <t>Glucose</t>
  </si>
  <si>
    <t>Pyruvate</t>
  </si>
  <si>
    <t>Succinate</t>
  </si>
  <si>
    <t>Formate</t>
  </si>
  <si>
    <t>Acetate</t>
  </si>
  <si>
    <t>EtOH</t>
  </si>
  <si>
    <t>byproduct 1</t>
  </si>
  <si>
    <t>byproduct 2</t>
  </si>
  <si>
    <t>Serine</t>
  </si>
  <si>
    <t>OD</t>
  </si>
  <si>
    <t>g</t>
  </si>
  <si>
    <t>Volume</t>
  </si>
  <si>
    <t>L</t>
  </si>
  <si>
    <t>OUR</t>
  </si>
  <si>
    <t>CER</t>
  </si>
  <si>
    <t>OUR-T</t>
  </si>
  <si>
    <t>CER-T</t>
  </si>
  <si>
    <t>mmol/hr</t>
  </si>
  <si>
    <t>mmol</t>
  </si>
  <si>
    <t>MW</t>
  </si>
  <si>
    <t>Glucose consumed</t>
  </si>
  <si>
    <t>Ethanol</t>
  </si>
  <si>
    <t>Byproduct 1</t>
  </si>
  <si>
    <t>Byproduct 2</t>
  </si>
  <si>
    <t>Biomass</t>
  </si>
  <si>
    <t>gDCW</t>
  </si>
  <si>
    <t># of C</t>
  </si>
  <si>
    <t>Carbon in</t>
  </si>
  <si>
    <t>Carbon out</t>
  </si>
  <si>
    <t>RATES</t>
  </si>
  <si>
    <t>gDCW/hr</t>
  </si>
  <si>
    <t>Specific rates</t>
  </si>
  <si>
    <t>(mmol/gDCW-hr)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</si>
</sst>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NumberFormat="1" applyFont="1" applyFill="1" applyBorder="1" applyAlignment="1" applyProtection="1">
      <alignment horizontal="right" wrapText="1"/>
    </xf>
    <xf numFmtId="164" fontId="2" fillId="2" borderId="1" xfId="0" applyNumberFormat="1" applyFont="1" applyFill="1" applyBorder="1" applyAlignment="1" applyProtection="1">
      <alignment horizontal="right" vertical="center"/>
    </xf>
    <xf numFmtId="164" fontId="2" fillId="2" borderId="1" xfId="0" applyNumberFormat="1" applyFont="1" applyFill="1" applyBorder="1" applyAlignment="1">
      <alignment horizontal="right" vertical="center"/>
    </xf>
    <xf numFmtId="164" fontId="2" fillId="2" borderId="0" xfId="0" applyNumberFormat="1" applyFont="1" applyFill="1" applyAlignment="1">
      <alignment horizontal="right" vertical="center"/>
    </xf>
    <xf numFmtId="164" fontId="2" fillId="2" borderId="0" xfId="0" applyNumberFormat="1" applyFont="1" applyFill="1" applyBorder="1" applyAlignment="1">
      <alignment horizontal="right" vertical="center"/>
    </xf>
    <xf numFmtId="0" fontId="2" fillId="2" borderId="0" xfId="0" applyNumberFormat="1" applyFont="1" applyFill="1" applyAlignment="1" applyProtection="1">
      <alignment horizontal="right"/>
    </xf>
    <xf numFmtId="0" fontId="2" fillId="2" borderId="0" xfId="0" applyNumberFormat="1" applyFont="1" applyFill="1" applyAlignment="1" applyProtection="1">
      <alignment horizontal="right" vertical="center"/>
    </xf>
    <xf numFmtId="164" fontId="2" fillId="2" borderId="0" xfId="0" applyNumberFormat="1" applyFont="1" applyFill="1" applyAlignment="1" applyProtection="1">
      <alignment horizontal="right" vertical="center"/>
    </xf>
    <xf numFmtId="164" fontId="0" fillId="0" borderId="0" xfId="0" applyNumberFormat="1"/>
    <xf numFmtId="0" fontId="3" fillId="3" borderId="0" xfId="0" applyNumberFormat="1" applyFont="1" applyFill="1" applyAlignment="1" applyProtection="1">
      <alignment horizontal="center" vertical="center"/>
    </xf>
    <xf numFmtId="164" fontId="3" fillId="3" borderId="0" xfId="0" applyNumberFormat="1" applyFont="1" applyFill="1" applyAlignment="1" applyProtection="1">
      <alignment horizontal="right" vertical="center"/>
    </xf>
    <xf numFmtId="164" fontId="3" fillId="3" borderId="0" xfId="0" applyNumberFormat="1" applyFont="1" applyFill="1" applyAlignment="1">
      <alignment horizontal="right" vertical="center"/>
    </xf>
    <xf numFmtId="2" fontId="0" fillId="0" borderId="0" xfId="0" applyNumberFormat="1"/>
    <xf numFmtId="164" fontId="2" fillId="4" borderId="0" xfId="0" applyNumberFormat="1" applyFont="1" applyFill="1" applyBorder="1" applyAlignment="1">
      <alignment horizontal="right" vertical="center"/>
    </xf>
    <xf numFmtId="164" fontId="0" fillId="4" borderId="0" xfId="0" applyNumberFormat="1" applyFill="1"/>
    <xf numFmtId="2" fontId="0" fillId="4" borderId="0" xfId="0" applyNumberFormat="1" applyFill="1"/>
    <xf numFmtId="164" fontId="2" fillId="4" borderId="0" xfId="0" applyNumberFormat="1" applyFont="1" applyFill="1" applyAlignment="1">
      <alignment horizontal="right" vertical="center"/>
    </xf>
    <xf numFmtId="2" fontId="2" fillId="4" borderId="0" xfId="0" applyNumberFormat="1" applyFont="1" applyFill="1" applyAlignment="1">
      <alignment horizontal="right" vertical="center"/>
    </xf>
    <xf numFmtId="2" fontId="1" fillId="4" borderId="0" xfId="0" applyNumberFormat="1" applyFont="1" applyFill="1"/>
    <xf numFmtId="164" fontId="3" fillId="4" borderId="0" xfId="0" applyNumberFormat="1" applyFont="1" applyFill="1" applyAlignment="1">
      <alignment horizontal="right" vertical="center"/>
    </xf>
    <xf numFmtId="2" fontId="0" fillId="5" borderId="0" xfId="0" applyNumberFormat="1" applyFill="1"/>
    <xf numFmtId="2" fontId="1" fillId="5" borderId="0" xfId="0" applyNumberFormat="1" applyFont="1" applyFill="1"/>
    <xf numFmtId="2" fontId="2" fillId="5" borderId="0" xfId="0" applyNumberFormat="1" applyFont="1" applyFill="1" applyAlignment="1">
      <alignment horizontal="right" vertical="center"/>
    </xf>
    <xf numFmtId="0" fontId="0" fillId="6" borderId="0" xfId="0" applyFill="1"/>
    <xf numFmtId="2" fontId="2" fillId="6" borderId="0" xfId="0" applyNumberFormat="1" applyFont="1" applyFill="1" applyAlignment="1">
      <alignment horizontal="right" vertical="center"/>
    </xf>
    <xf numFmtId="2" fontId="0" fillId="7" borderId="0" xfId="0" applyNumberFormat="1" applyFill="1"/>
    <xf numFmtId="2" fontId="2" fillId="7" borderId="0" xfId="0" applyNumberFormat="1" applyFont="1" applyFill="1" applyAlignment="1">
      <alignment horizontal="right" vertical="center"/>
    </xf>
    <xf numFmtId="2" fontId="1" fillId="7" borderId="0" xfId="0" applyNumberFormat="1" applyFont="1" applyFill="1"/>
    <xf numFmtId="0" fontId="0" fillId="7" borderId="0" xfId="0" applyFill="1"/>
    <xf numFmtId="164" fontId="0" fillId="0" borderId="0" xfId="0" applyNumberFormat="1" applyFill="1"/>
    <xf numFmtId="2" fontId="0" fillId="0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6D0D-F81B-4A3F-81A3-A479ACAE12E5}">
  <dimension ref="A1:BD2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T19" sqref="AT19"/>
    </sheetView>
  </sheetViews>
  <sheetFormatPr defaultRowHeight="15" x14ac:dyDescent="0.25"/>
  <cols>
    <col min="2" max="11" width="12.7109375" customWidth="1"/>
    <col min="12" max="15" width="12.7109375" style="30" customWidth="1"/>
    <col min="16" max="17" width="12.7109375" style="31" customWidth="1"/>
    <col min="18" max="18" width="17" style="13" customWidth="1"/>
    <col min="19" max="27" width="12.7109375" style="13" customWidth="1"/>
    <col min="28" max="60" width="12.7109375" customWidth="1"/>
  </cols>
  <sheetData>
    <row r="1" spans="1:56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3" t="s">
        <v>1</v>
      </c>
      <c r="H1" s="4" t="s">
        <v>1</v>
      </c>
      <c r="I1" s="4" t="s">
        <v>1</v>
      </c>
      <c r="J1" s="5"/>
      <c r="K1" s="5"/>
      <c r="L1" s="14"/>
      <c r="M1" s="15"/>
      <c r="N1" s="15"/>
      <c r="O1" s="15"/>
      <c r="P1" s="16"/>
      <c r="Q1" s="16"/>
      <c r="R1" s="21"/>
      <c r="S1" s="21"/>
      <c r="T1" s="21"/>
      <c r="U1" s="21"/>
      <c r="V1" s="21"/>
      <c r="W1" s="21"/>
      <c r="X1" s="21"/>
      <c r="Y1" s="21"/>
      <c r="Z1" s="21"/>
      <c r="AA1" s="21"/>
      <c r="AC1" s="24"/>
      <c r="AD1" s="24"/>
      <c r="AF1" s="26" t="s">
        <v>37</v>
      </c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S1" s="32" t="s">
        <v>39</v>
      </c>
      <c r="AT1" s="32" t="s">
        <v>40</v>
      </c>
      <c r="AU1" s="32"/>
      <c r="AV1" s="32"/>
      <c r="AW1" s="32"/>
      <c r="AX1" s="32"/>
      <c r="AY1" s="32"/>
      <c r="AZ1" s="32"/>
      <c r="BA1" s="32"/>
      <c r="BB1" s="32"/>
      <c r="BC1" s="32"/>
      <c r="BD1" s="32"/>
    </row>
    <row r="2" spans="1:56" x14ac:dyDescent="0.25">
      <c r="A2" s="6"/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  <c r="G2" s="4" t="s">
        <v>2</v>
      </c>
      <c r="H2" s="4" t="s">
        <v>2</v>
      </c>
      <c r="I2" s="4" t="s">
        <v>2</v>
      </c>
      <c r="J2" s="4"/>
      <c r="K2" s="4"/>
      <c r="L2" s="17"/>
      <c r="M2" s="15"/>
      <c r="N2" s="15"/>
      <c r="O2" s="15"/>
      <c r="P2" s="16"/>
      <c r="Q2" s="16"/>
      <c r="R2" s="21"/>
      <c r="S2" s="21"/>
      <c r="T2" s="21"/>
      <c r="U2" s="21"/>
      <c r="V2" s="21"/>
      <c r="W2" s="21"/>
      <c r="X2" s="21"/>
      <c r="Y2" s="21"/>
      <c r="Z2" s="21"/>
      <c r="AA2" s="21"/>
      <c r="AC2" s="24"/>
      <c r="AD2" s="24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x14ac:dyDescent="0.25">
      <c r="A3" s="7"/>
      <c r="B3" s="8" t="s">
        <v>3</v>
      </c>
      <c r="C3" s="8" t="s">
        <v>4</v>
      </c>
      <c r="D3" s="8" t="s">
        <v>5</v>
      </c>
      <c r="E3" s="8" t="s">
        <v>5</v>
      </c>
      <c r="F3" s="8" t="s">
        <v>5</v>
      </c>
      <c r="G3" s="4" t="s">
        <v>3</v>
      </c>
      <c r="H3" s="4" t="s">
        <v>5</v>
      </c>
      <c r="I3" s="4" t="s">
        <v>3</v>
      </c>
      <c r="J3" s="4" t="s">
        <v>6</v>
      </c>
      <c r="K3" s="4"/>
      <c r="L3" s="17" t="s">
        <v>19</v>
      </c>
      <c r="M3" s="17" t="s">
        <v>7</v>
      </c>
      <c r="N3" s="17" t="s">
        <v>21</v>
      </c>
      <c r="O3" s="17" t="s">
        <v>22</v>
      </c>
      <c r="P3" s="18" t="s">
        <v>23</v>
      </c>
      <c r="Q3" s="18" t="s">
        <v>24</v>
      </c>
      <c r="R3" s="22" t="s">
        <v>28</v>
      </c>
      <c r="S3" s="22" t="s">
        <v>9</v>
      </c>
      <c r="T3" s="23" t="s">
        <v>10</v>
      </c>
      <c r="U3" s="23" t="s">
        <v>11</v>
      </c>
      <c r="V3" s="23" t="s">
        <v>12</v>
      </c>
      <c r="W3" s="23" t="s">
        <v>29</v>
      </c>
      <c r="X3" s="23" t="s">
        <v>30</v>
      </c>
      <c r="Y3" s="23" t="s">
        <v>31</v>
      </c>
      <c r="Z3" s="23" t="s">
        <v>16</v>
      </c>
      <c r="AA3" s="23" t="s">
        <v>32</v>
      </c>
      <c r="AC3" s="25" t="s">
        <v>35</v>
      </c>
      <c r="AD3" s="25" t="s">
        <v>36</v>
      </c>
      <c r="AF3" s="27" t="s">
        <v>23</v>
      </c>
      <c r="AG3" s="27" t="s">
        <v>24</v>
      </c>
      <c r="AH3" s="28" t="s">
        <v>28</v>
      </c>
      <c r="AI3" s="28" t="s">
        <v>9</v>
      </c>
      <c r="AJ3" s="27" t="s">
        <v>10</v>
      </c>
      <c r="AK3" s="27" t="s">
        <v>11</v>
      </c>
      <c r="AL3" s="27" t="s">
        <v>12</v>
      </c>
      <c r="AM3" s="27" t="s">
        <v>29</v>
      </c>
      <c r="AN3" s="27" t="s">
        <v>30</v>
      </c>
      <c r="AO3" s="27" t="s">
        <v>31</v>
      </c>
      <c r="AP3" s="27" t="s">
        <v>16</v>
      </c>
      <c r="AQ3" s="27" t="s">
        <v>32</v>
      </c>
      <c r="AS3" s="18" t="s">
        <v>23</v>
      </c>
      <c r="AT3" s="18" t="s">
        <v>24</v>
      </c>
      <c r="AU3" s="19" t="s">
        <v>28</v>
      </c>
      <c r="AV3" s="19" t="s">
        <v>9</v>
      </c>
      <c r="AW3" s="18" t="s">
        <v>10</v>
      </c>
      <c r="AX3" s="18" t="s">
        <v>11</v>
      </c>
      <c r="AY3" s="18" t="s">
        <v>12</v>
      </c>
      <c r="AZ3" s="18" t="s">
        <v>29</v>
      </c>
      <c r="BA3" s="18" t="s">
        <v>30</v>
      </c>
      <c r="BB3" s="18" t="s">
        <v>31</v>
      </c>
      <c r="BC3" s="18" t="s">
        <v>16</v>
      </c>
      <c r="BD3" s="18" t="s">
        <v>32</v>
      </c>
    </row>
    <row r="4" spans="1:56" x14ac:dyDescent="0.25">
      <c r="A4" s="7"/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17" t="s">
        <v>20</v>
      </c>
      <c r="M4" s="17" t="s">
        <v>18</v>
      </c>
      <c r="N4" s="17" t="s">
        <v>25</v>
      </c>
      <c r="O4" s="17" t="s">
        <v>25</v>
      </c>
      <c r="P4" s="18" t="s">
        <v>26</v>
      </c>
      <c r="Q4" s="19" t="s">
        <v>26</v>
      </c>
      <c r="R4" s="22" t="s">
        <v>26</v>
      </c>
      <c r="S4" s="22" t="s">
        <v>26</v>
      </c>
      <c r="T4" s="22" t="s">
        <v>26</v>
      </c>
      <c r="U4" s="22" t="s">
        <v>26</v>
      </c>
      <c r="V4" s="22" t="s">
        <v>26</v>
      </c>
      <c r="W4" s="22" t="s">
        <v>26</v>
      </c>
      <c r="X4" s="22" t="s">
        <v>26</v>
      </c>
      <c r="Y4" s="22" t="s">
        <v>26</v>
      </c>
      <c r="Z4" s="22" t="s">
        <v>26</v>
      </c>
      <c r="AA4" s="22" t="s">
        <v>33</v>
      </c>
      <c r="AC4" s="24"/>
      <c r="AD4" s="24"/>
      <c r="AF4" s="27" t="s">
        <v>25</v>
      </c>
      <c r="AG4" s="27" t="s">
        <v>25</v>
      </c>
      <c r="AH4" s="27" t="s">
        <v>25</v>
      </c>
      <c r="AI4" s="27" t="s">
        <v>25</v>
      </c>
      <c r="AJ4" s="27" t="s">
        <v>25</v>
      </c>
      <c r="AK4" s="27" t="s">
        <v>25</v>
      </c>
      <c r="AL4" s="27" t="s">
        <v>25</v>
      </c>
      <c r="AM4" s="27" t="s">
        <v>25</v>
      </c>
      <c r="AN4" s="27" t="s">
        <v>25</v>
      </c>
      <c r="AO4" s="27" t="s">
        <v>25</v>
      </c>
      <c r="AP4" s="27" t="s">
        <v>25</v>
      </c>
      <c r="AQ4" s="28" t="s">
        <v>38</v>
      </c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9"/>
    </row>
    <row r="5" spans="1:56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15"/>
      <c r="M5" s="15"/>
      <c r="N5" s="15"/>
      <c r="O5" s="15"/>
      <c r="P5" s="16"/>
      <c r="Q5" s="16"/>
      <c r="R5" s="21"/>
      <c r="S5" s="21"/>
      <c r="T5" s="21"/>
      <c r="U5" s="21"/>
      <c r="V5" s="21"/>
      <c r="W5" s="21"/>
      <c r="X5" s="21"/>
      <c r="Y5" s="21"/>
      <c r="Z5" s="21"/>
      <c r="AA5" s="21"/>
      <c r="AC5" s="24"/>
      <c r="AD5" s="24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</row>
    <row r="6" spans="1:56" x14ac:dyDescent="0.25">
      <c r="A6" s="10">
        <v>0</v>
      </c>
      <c r="B6" s="11">
        <v>9.8742492765535328</v>
      </c>
      <c r="C6" s="11">
        <v>1.8392384957429115E-3</v>
      </c>
      <c r="D6" s="11">
        <v>0</v>
      </c>
      <c r="E6" s="11">
        <v>0</v>
      </c>
      <c r="F6" s="11">
        <v>3.1383068121444884E-3</v>
      </c>
      <c r="G6" s="12">
        <v>0</v>
      </c>
      <c r="H6" s="12">
        <v>0</v>
      </c>
      <c r="I6" s="12">
        <v>0</v>
      </c>
      <c r="J6" s="12">
        <v>0</v>
      </c>
      <c r="K6" s="9">
        <v>0</v>
      </c>
      <c r="L6" s="20">
        <v>1</v>
      </c>
      <c r="M6" s="20">
        <v>10</v>
      </c>
      <c r="N6" s="15">
        <f t="shared" ref="N6" si="0">L6*(M6-E6)/100</f>
        <v>0.1</v>
      </c>
      <c r="O6" s="15">
        <f t="shared" ref="O6" si="1">L6*C6/100</f>
        <v>1.8392384957429116E-5</v>
      </c>
      <c r="P6" s="16">
        <v>0</v>
      </c>
      <c r="Q6" s="16">
        <v>0</v>
      </c>
      <c r="R6" s="21">
        <f>(M6-B6*$L6)*1000/B$19</f>
        <v>0.69861513025815114</v>
      </c>
      <c r="S6" s="21">
        <f>C6*$L6*1000/C$19</f>
        <v>2.0900437451623996E-2</v>
      </c>
      <c r="T6" s="21">
        <f t="shared" ref="T6:Z16" si="2">D6*$L6*1000/D$19</f>
        <v>0</v>
      </c>
      <c r="U6" s="21">
        <f t="shared" si="2"/>
        <v>0</v>
      </c>
      <c r="V6" s="21">
        <f t="shared" si="2"/>
        <v>5.3191640883804889E-2</v>
      </c>
      <c r="W6" s="21">
        <f t="shared" si="2"/>
        <v>0</v>
      </c>
      <c r="X6" s="21">
        <f t="shared" si="2"/>
        <v>0</v>
      </c>
      <c r="Y6" s="21">
        <f t="shared" si="2"/>
        <v>0</v>
      </c>
      <c r="Z6" s="21">
        <f t="shared" si="2"/>
        <v>0</v>
      </c>
      <c r="AA6" s="21">
        <f>K6*L6*0.4</f>
        <v>0</v>
      </c>
      <c r="AC6" s="24">
        <f>R6*B$20</f>
        <v>4.1916907815489068</v>
      </c>
      <c r="AD6" s="24">
        <f>Q6+S6*C$20+T6*D$20+U6*E$20+V6*F$20+W6*G$20+X6*H$20+Y6*I$20+Z6*J$20+42*AA6</f>
        <v>0.16908459412248178</v>
      </c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x14ac:dyDescent="0.25">
      <c r="A7" s="10">
        <v>3</v>
      </c>
      <c r="B7" s="11">
        <v>7.812539168180308</v>
      </c>
      <c r="C7" s="11">
        <v>1.3130536463714371E-3</v>
      </c>
      <c r="D7" s="11">
        <v>0.21714897573409431</v>
      </c>
      <c r="E7" s="11">
        <v>8.9952487677858892E-2</v>
      </c>
      <c r="F7" s="11">
        <v>0.73588856912975231</v>
      </c>
      <c r="G7" s="12">
        <v>3.2234970901239904E-2</v>
      </c>
      <c r="H7" s="12">
        <v>0</v>
      </c>
      <c r="I7" s="12">
        <v>0.13236551042819772</v>
      </c>
      <c r="J7" s="12">
        <v>0</v>
      </c>
      <c r="K7" s="12">
        <v>0.86</v>
      </c>
      <c r="L7" s="20">
        <v>1.0009999999999999</v>
      </c>
      <c r="M7" s="20">
        <v>10</v>
      </c>
      <c r="N7" s="15">
        <v>3.7195471365592541</v>
      </c>
      <c r="O7" s="15">
        <v>2.5948297715987985</v>
      </c>
      <c r="P7" s="16">
        <v>5.4874679321650621</v>
      </c>
      <c r="Q7" s="16">
        <v>2.8765573499389649</v>
      </c>
      <c r="R7" s="21">
        <f t="shared" ref="R7:R16" si="3">(M7-B7*$L7)*1000/B$19</f>
        <v>12.10915718139729</v>
      </c>
      <c r="S7" s="21">
        <f t="shared" ref="S7:S16" si="4">C7*$L7*1000/C$19</f>
        <v>1.4935985227475097E-2</v>
      </c>
      <c r="T7" s="21">
        <f t="shared" si="2"/>
        <v>1.8420858026256643</v>
      </c>
      <c r="U7" s="21">
        <f t="shared" si="2"/>
        <v>3.0014146721845578</v>
      </c>
      <c r="V7" s="21">
        <f t="shared" si="2"/>
        <v>12.48516029998105</v>
      </c>
      <c r="W7" s="21">
        <f t="shared" si="2"/>
        <v>0.70146099722045963</v>
      </c>
      <c r="X7" s="21">
        <f t="shared" si="2"/>
        <v>0</v>
      </c>
      <c r="Y7" s="21">
        <f t="shared" si="2"/>
        <v>1.3249787593862592</v>
      </c>
      <c r="Z7" s="21">
        <f t="shared" si="2"/>
        <v>0</v>
      </c>
      <c r="AA7" s="21">
        <f t="shared" ref="AA7:AA16" si="5">K7*L7*0.4</f>
        <v>0.34434399999999998</v>
      </c>
      <c r="AC7" s="24">
        <f t="shared" ref="AC7:AC16" si="6">R7*B$20</f>
        <v>72.654943088383732</v>
      </c>
      <c r="AD7" s="24">
        <f t="shared" ref="AD7:AD16" si="7">Q7+S7*C$20+T7*D$20+U7*E$20+V7*F$20+W7*G$20+X7*H$20+Y7*I$20+Z7*J$20+42*AA7</f>
        <v>59.426728820256656</v>
      </c>
      <c r="AF7" s="29">
        <f>(P7-P6)/($A7-$A6)</f>
        <v>1.8291559773883541</v>
      </c>
      <c r="AG7" s="29">
        <f t="shared" ref="AG7:AQ16" si="8">(Q7-Q6)/($A7-$A6)</f>
        <v>0.95885244997965502</v>
      </c>
      <c r="AH7" s="29">
        <f t="shared" si="8"/>
        <v>3.8035140170463797</v>
      </c>
      <c r="AI7" s="29">
        <f t="shared" si="8"/>
        <v>-1.9881507413829665E-3</v>
      </c>
      <c r="AJ7" s="29">
        <f t="shared" si="8"/>
        <v>0.61402860087522149</v>
      </c>
      <c r="AK7" s="29">
        <f t="shared" si="8"/>
        <v>1.0004715573948526</v>
      </c>
      <c r="AL7" s="29">
        <f t="shared" si="8"/>
        <v>4.1439895530324149</v>
      </c>
      <c r="AM7" s="29">
        <f t="shared" si="8"/>
        <v>0.23382033240681988</v>
      </c>
      <c r="AN7" s="29">
        <f t="shared" si="8"/>
        <v>0</v>
      </c>
      <c r="AO7" s="29">
        <f t="shared" si="8"/>
        <v>0.44165958646208642</v>
      </c>
      <c r="AP7" s="29">
        <f t="shared" si="8"/>
        <v>0</v>
      </c>
      <c r="AQ7" s="29">
        <f t="shared" si="8"/>
        <v>0.11478133333333333</v>
      </c>
      <c r="AS7" s="32">
        <f>2*AF7/($AA7+$AA6)</f>
        <v>10.624003771741945</v>
      </c>
      <c r="AT7" s="32">
        <f t="shared" ref="AT7:BD16" si="9">2*AG7/($AA7+$AA6)</f>
        <v>5.5691543920013418</v>
      </c>
      <c r="AU7" s="32">
        <f t="shared" si="9"/>
        <v>22.0913622252537</v>
      </c>
      <c r="AV7" s="32">
        <f t="shared" si="9"/>
        <v>-1.1547468469803259E-2</v>
      </c>
      <c r="AW7" s="32">
        <f t="shared" si="9"/>
        <v>3.5663673586600697</v>
      </c>
      <c r="AX7" s="32">
        <f t="shared" si="9"/>
        <v>5.810884216915948</v>
      </c>
      <c r="AY7" s="32">
        <f t="shared" si="9"/>
        <v>24.068893624006314</v>
      </c>
      <c r="AZ7" s="32">
        <f t="shared" si="9"/>
        <v>1.3580624747741787</v>
      </c>
      <c r="BA7" s="32">
        <f t="shared" si="9"/>
        <v>0</v>
      </c>
      <c r="BB7" s="32">
        <f t="shared" si="9"/>
        <v>2.5652230703139094</v>
      </c>
      <c r="BC7" s="32">
        <f t="shared" si="9"/>
        <v>0</v>
      </c>
      <c r="BD7" s="32">
        <f t="shared" si="9"/>
        <v>0.66666666666666674</v>
      </c>
    </row>
    <row r="8" spans="1:56" x14ac:dyDescent="0.25">
      <c r="A8" s="10">
        <v>5.3</v>
      </c>
      <c r="B8" s="11">
        <v>5.3780433688100704</v>
      </c>
      <c r="C8" s="11">
        <v>2.0040294952341563E-3</v>
      </c>
      <c r="D8" s="11">
        <v>1.2824682816096989E-2</v>
      </c>
      <c r="E8" s="11">
        <v>0.13592993377130477</v>
      </c>
      <c r="F8" s="11">
        <v>1.2810313208613124</v>
      </c>
      <c r="G8" s="12">
        <v>3.9719268452543234E-2</v>
      </c>
      <c r="H8" s="12">
        <v>3.8376124103154732E-3</v>
      </c>
      <c r="I8" s="12">
        <v>0</v>
      </c>
      <c r="J8" s="12">
        <v>0</v>
      </c>
      <c r="K8" s="12">
        <v>2.2999999999999998</v>
      </c>
      <c r="L8" s="15">
        <v>1.0029999999999999</v>
      </c>
      <c r="M8" s="15">
        <v>10</v>
      </c>
      <c r="N8" s="15">
        <v>11.027082974445756</v>
      </c>
      <c r="O8" s="15">
        <v>9.3189867225594565</v>
      </c>
      <c r="P8" s="16">
        <v>21.108443986148419</v>
      </c>
      <c r="Q8" s="16">
        <v>15.496526803512516</v>
      </c>
      <c r="R8" s="21">
        <f t="shared" si="3"/>
        <v>25.587902783797219</v>
      </c>
      <c r="S8" s="21">
        <f t="shared" si="4"/>
        <v>2.2841381633180214E-2</v>
      </c>
      <c r="T8" s="21">
        <f t="shared" si="2"/>
        <v>0.10900980393682438</v>
      </c>
      <c r="U8" s="21">
        <f t="shared" si="2"/>
        <v>4.5445907857539556</v>
      </c>
      <c r="V8" s="21">
        <f t="shared" si="2"/>
        <v>21.777532454642309</v>
      </c>
      <c r="W8" s="21">
        <f t="shared" si="2"/>
        <v>0.86605274473697513</v>
      </c>
      <c r="X8" s="21">
        <f t="shared" si="2"/>
        <v>3.8491252475464192E-2</v>
      </c>
      <c r="Y8" s="21">
        <f t="shared" si="2"/>
        <v>0</v>
      </c>
      <c r="Z8" s="21">
        <f t="shared" si="2"/>
        <v>0</v>
      </c>
      <c r="AA8" s="21">
        <f t="shared" si="5"/>
        <v>0.92275999999999991</v>
      </c>
      <c r="AC8" s="24">
        <f t="shared" si="6"/>
        <v>153.52741670278331</v>
      </c>
      <c r="AD8" s="24">
        <f t="shared" si="7"/>
        <v>104.74273635857372</v>
      </c>
      <c r="AF8" s="29">
        <f t="shared" ref="AF8:AF16" si="10">(P8-P7)/($A8-$A7)</f>
        <v>6.7917287191231992</v>
      </c>
      <c r="AG8" s="29">
        <f t="shared" si="8"/>
        <v>5.4869432406841536</v>
      </c>
      <c r="AH8" s="29">
        <f t="shared" si="8"/>
        <v>5.8603241749564914</v>
      </c>
      <c r="AI8" s="29">
        <f t="shared" si="8"/>
        <v>3.4371288720457037E-3</v>
      </c>
      <c r="AJ8" s="29">
        <f t="shared" si="8"/>
        <v>-0.75351130377775655</v>
      </c>
      <c r="AK8" s="29">
        <f t="shared" si="8"/>
        <v>0.67094613633452083</v>
      </c>
      <c r="AL8" s="29">
        <f t="shared" si="8"/>
        <v>4.0401618063744609</v>
      </c>
      <c r="AM8" s="29">
        <f t="shared" si="8"/>
        <v>7.1561629355006748E-2</v>
      </c>
      <c r="AN8" s="29">
        <f t="shared" si="8"/>
        <v>1.6735327163245304E-2</v>
      </c>
      <c r="AO8" s="29">
        <f t="shared" si="8"/>
        <v>-0.57607772147228664</v>
      </c>
      <c r="AP8" s="29">
        <f t="shared" si="8"/>
        <v>0</v>
      </c>
      <c r="AQ8" s="29">
        <f t="shared" si="8"/>
        <v>0.25148521739130436</v>
      </c>
      <c r="AS8" s="32">
        <f t="shared" ref="AS8:AS16" si="11">2*AF8/($AA8+$AA7)</f>
        <v>10.720080939091346</v>
      </c>
      <c r="AT8" s="32">
        <f t="shared" si="9"/>
        <v>8.6606044029284952</v>
      </c>
      <c r="AU8" s="32">
        <f t="shared" si="9"/>
        <v>9.2499497672748134</v>
      </c>
      <c r="AV8" s="32">
        <f t="shared" si="9"/>
        <v>5.4251724752596535E-3</v>
      </c>
      <c r="AW8" s="32">
        <f t="shared" si="9"/>
        <v>-1.1893440534916735</v>
      </c>
      <c r="AX8" s="32">
        <f t="shared" si="9"/>
        <v>1.0590229946942333</v>
      </c>
      <c r="AY8" s="32">
        <f t="shared" si="9"/>
        <v>6.3770011086295391</v>
      </c>
      <c r="AZ8" s="32">
        <f t="shared" si="9"/>
        <v>0.11295304782402511</v>
      </c>
      <c r="BA8" s="32">
        <f t="shared" si="9"/>
        <v>2.6415080629917209E-2</v>
      </c>
      <c r="BB8" s="32">
        <f t="shared" si="9"/>
        <v>-0.90928246059090134</v>
      </c>
      <c r="BC8" s="32">
        <f t="shared" si="9"/>
        <v>0</v>
      </c>
      <c r="BD8" s="32">
        <f t="shared" si="9"/>
        <v>0.39694487175686355</v>
      </c>
    </row>
    <row r="9" spans="1:56" x14ac:dyDescent="0.25">
      <c r="A9" s="10">
        <v>7.5</v>
      </c>
      <c r="B9" s="11">
        <v>1.1382674323192554</v>
      </c>
      <c r="C9" s="11">
        <v>1.8033194122640092E-3</v>
      </c>
      <c r="D9" s="11">
        <v>9.3924546226929924E-3</v>
      </c>
      <c r="E9" s="11">
        <v>0.20683770016722008</v>
      </c>
      <c r="F9" s="11">
        <v>1.6813832238006938</v>
      </c>
      <c r="G9" s="12">
        <v>4.6293726471226135E-2</v>
      </c>
      <c r="H9" s="12">
        <v>1.2157327725952034E-2</v>
      </c>
      <c r="I9" s="12">
        <v>2.4098309607640629E-3</v>
      </c>
      <c r="J9" s="12">
        <v>0</v>
      </c>
      <c r="K9" s="12">
        <v>3</v>
      </c>
      <c r="L9" s="15">
        <v>1.006</v>
      </c>
      <c r="M9" s="15">
        <v>10</v>
      </c>
      <c r="N9" s="15">
        <v>12.14482932367752</v>
      </c>
      <c r="O9" s="15">
        <v>10.967300003231912</v>
      </c>
      <c r="P9" s="16">
        <v>47.781476938490769</v>
      </c>
      <c r="Q9" s="16">
        <v>39.564917621951913</v>
      </c>
      <c r="R9" s="21">
        <f t="shared" si="3"/>
        <v>49.193905350482382</v>
      </c>
      <c r="S9" s="21">
        <f t="shared" si="4"/>
        <v>2.0615219644745379E-2</v>
      </c>
      <c r="T9" s="21">
        <f t="shared" si="2"/>
        <v>8.0074655512111431E-2</v>
      </c>
      <c r="U9" s="21">
        <f t="shared" si="2"/>
        <v>6.9359575456074474</v>
      </c>
      <c r="V9" s="21">
        <f t="shared" si="2"/>
        <v>28.669008866838947</v>
      </c>
      <c r="W9" s="21">
        <f t="shared" si="2"/>
        <v>1.0124236702185541</v>
      </c>
      <c r="X9" s="21">
        <f t="shared" si="2"/>
        <v>0.12230271692307747</v>
      </c>
      <c r="Y9" s="21">
        <f t="shared" si="2"/>
        <v>2.4242899465286474E-2</v>
      </c>
      <c r="Z9" s="21">
        <f t="shared" si="2"/>
        <v>0</v>
      </c>
      <c r="AA9" s="21">
        <f t="shared" si="5"/>
        <v>1.2072000000000001</v>
      </c>
      <c r="AC9" s="24">
        <f t="shared" si="6"/>
        <v>295.16343210289426</v>
      </c>
      <c r="AD9" s="24">
        <f t="shared" si="7"/>
        <v>157.53446698821048</v>
      </c>
      <c r="AF9" s="29">
        <f t="shared" si="10"/>
        <v>12.124105887428341</v>
      </c>
      <c r="AG9" s="29">
        <f t="shared" si="8"/>
        <v>10.94017764474518</v>
      </c>
      <c r="AH9" s="29">
        <f t="shared" si="8"/>
        <v>10.730001166675073</v>
      </c>
      <c r="AI9" s="29">
        <f t="shared" si="8"/>
        <v>-1.0118918129249249E-3</v>
      </c>
      <c r="AJ9" s="29">
        <f t="shared" si="8"/>
        <v>-1.3152340193051341E-2</v>
      </c>
      <c r="AK9" s="29">
        <f t="shared" si="8"/>
        <v>1.0869848908424962</v>
      </c>
      <c r="AL9" s="29">
        <f t="shared" si="8"/>
        <v>3.1324892782711991</v>
      </c>
      <c r="AM9" s="29">
        <f t="shared" si="8"/>
        <v>6.6532238855263146E-2</v>
      </c>
      <c r="AN9" s="29">
        <f t="shared" si="8"/>
        <v>3.8096120203460579E-2</v>
      </c>
      <c r="AO9" s="29">
        <f t="shared" si="8"/>
        <v>1.1019499756948397E-2</v>
      </c>
      <c r="AP9" s="29">
        <f t="shared" si="8"/>
        <v>0</v>
      </c>
      <c r="AQ9" s="29">
        <f t="shared" si="8"/>
        <v>0.12929090909090915</v>
      </c>
      <c r="AS9" s="32">
        <f t="shared" si="11"/>
        <v>11.384350774125656</v>
      </c>
      <c r="AT9" s="32">
        <f t="shared" si="9"/>
        <v>10.272660185867508</v>
      </c>
      <c r="AU9" s="32">
        <f t="shared" si="9"/>
        <v>10.075307674017422</v>
      </c>
      <c r="AV9" s="32">
        <f t="shared" si="9"/>
        <v>-9.5015100088727007E-4</v>
      </c>
      <c r="AW9" s="32">
        <f t="shared" si="9"/>
        <v>-1.2349847126754812E-2</v>
      </c>
      <c r="AX9" s="32">
        <f t="shared" si="9"/>
        <v>1.0206622573592894</v>
      </c>
      <c r="AY9" s="32">
        <f t="shared" si="9"/>
        <v>2.9413597234419417</v>
      </c>
      <c r="AZ9" s="32">
        <f t="shared" si="9"/>
        <v>6.2472758976941482E-2</v>
      </c>
      <c r="BA9" s="32">
        <f t="shared" si="9"/>
        <v>3.5771676654454146E-2</v>
      </c>
      <c r="BB9" s="32">
        <f t="shared" si="9"/>
        <v>1.034714244112415E-2</v>
      </c>
      <c r="BC9" s="32">
        <f t="shared" si="9"/>
        <v>0</v>
      </c>
      <c r="BD9" s="32">
        <f t="shared" si="9"/>
        <v>0.12140219449276901</v>
      </c>
    </row>
    <row r="10" spans="1:56" x14ac:dyDescent="0.25">
      <c r="A10" s="10">
        <v>10</v>
      </c>
      <c r="B10" s="11">
        <v>0.39760223349216839</v>
      </c>
      <c r="C10" s="11">
        <v>2.9541828861893863E-3</v>
      </c>
      <c r="D10" s="11">
        <v>0</v>
      </c>
      <c r="E10" s="11">
        <v>0.14439073348855941</v>
      </c>
      <c r="F10" s="11">
        <v>0.60572392773015715</v>
      </c>
      <c r="G10" s="12">
        <v>0.10731861714829401</v>
      </c>
      <c r="H10" s="12">
        <v>1.5836729507588534E-2</v>
      </c>
      <c r="I10" s="12">
        <v>0.20280576883356582</v>
      </c>
      <c r="J10" s="12">
        <v>2.0499999999999998</v>
      </c>
      <c r="K10" s="12">
        <v>8</v>
      </c>
      <c r="L10" s="15">
        <v>1.014</v>
      </c>
      <c r="M10" s="15">
        <v>14.2</v>
      </c>
      <c r="N10" s="15">
        <v>12.720420042557381</v>
      </c>
      <c r="O10" s="15">
        <v>11.008940676317081</v>
      </c>
      <c r="P10" s="16">
        <v>70.30616213803367</v>
      </c>
      <c r="Q10" s="16">
        <v>59.109368663227968</v>
      </c>
      <c r="R10" s="21">
        <f t="shared" si="3"/>
        <v>76.649062973549661</v>
      </c>
      <c r="S10" s="21">
        <f t="shared" si="4"/>
        <v>3.4040243711318613E-2</v>
      </c>
      <c r="T10" s="21">
        <f t="shared" si="2"/>
        <v>0</v>
      </c>
      <c r="U10" s="21">
        <f t="shared" si="2"/>
        <v>4.8804067919133081</v>
      </c>
      <c r="V10" s="21">
        <f t="shared" si="2"/>
        <v>10.410238351158972</v>
      </c>
      <c r="W10" s="21">
        <f t="shared" si="2"/>
        <v>2.3656756040950024</v>
      </c>
      <c r="X10" s="21">
        <f t="shared" si="2"/>
        <v>0.16058443720694771</v>
      </c>
      <c r="Y10" s="21">
        <f t="shared" si="2"/>
        <v>2.0564504959723577</v>
      </c>
      <c r="Z10" s="21">
        <f t="shared" si="2"/>
        <v>19.797142857142855</v>
      </c>
      <c r="AA10" s="21">
        <f t="shared" si="5"/>
        <v>3.2448000000000001</v>
      </c>
      <c r="AC10" s="24">
        <f t="shared" si="6"/>
        <v>459.89437784129797</v>
      </c>
      <c r="AD10" s="24">
        <f t="shared" si="7"/>
        <v>294.18489240092896</v>
      </c>
      <c r="AF10" s="29">
        <f t="shared" si="10"/>
        <v>9.0098740798171608</v>
      </c>
      <c r="AG10" s="29">
        <f t="shared" si="8"/>
        <v>7.8177804165104217</v>
      </c>
      <c r="AH10" s="29">
        <f t="shared" si="8"/>
        <v>10.982063049226912</v>
      </c>
      <c r="AI10" s="29">
        <f t="shared" si="8"/>
        <v>5.3700096266292938E-3</v>
      </c>
      <c r="AJ10" s="29">
        <f t="shared" si="8"/>
        <v>-3.2029862204844571E-2</v>
      </c>
      <c r="AK10" s="29">
        <f t="shared" si="8"/>
        <v>-0.82222030147765568</v>
      </c>
      <c r="AL10" s="29">
        <f t="shared" si="8"/>
        <v>-7.3035082062719905</v>
      </c>
      <c r="AM10" s="29">
        <f t="shared" si="8"/>
        <v>0.54130077355057937</v>
      </c>
      <c r="AN10" s="29">
        <f t="shared" si="8"/>
        <v>1.5312688113548096E-2</v>
      </c>
      <c r="AO10" s="29">
        <f t="shared" si="8"/>
        <v>0.81288303860282851</v>
      </c>
      <c r="AP10" s="29">
        <f t="shared" si="8"/>
        <v>7.9188571428571422</v>
      </c>
      <c r="AQ10" s="29">
        <f t="shared" si="8"/>
        <v>0.8150400000000001</v>
      </c>
      <c r="AS10" s="32">
        <f t="shared" si="11"/>
        <v>4.0475624797022283</v>
      </c>
      <c r="AT10" s="32">
        <f t="shared" si="9"/>
        <v>3.5120307351798838</v>
      </c>
      <c r="AU10" s="32">
        <f t="shared" si="9"/>
        <v>4.9335413518539593</v>
      </c>
      <c r="AV10" s="32">
        <f t="shared" si="9"/>
        <v>2.4124032464641933E-3</v>
      </c>
      <c r="AW10" s="32">
        <f t="shared" si="9"/>
        <v>-1.4388976731736105E-2</v>
      </c>
      <c r="AX10" s="32">
        <f t="shared" si="9"/>
        <v>-0.36937120461709599</v>
      </c>
      <c r="AY10" s="32">
        <f t="shared" si="9"/>
        <v>-3.281000991137462</v>
      </c>
      <c r="AZ10" s="32">
        <f t="shared" si="9"/>
        <v>0.2431719557729467</v>
      </c>
      <c r="BA10" s="32">
        <f t="shared" si="9"/>
        <v>6.8790153250440685E-3</v>
      </c>
      <c r="BB10" s="32">
        <f t="shared" si="9"/>
        <v>0.36517656720702091</v>
      </c>
      <c r="BC10" s="32">
        <f t="shared" si="9"/>
        <v>3.5574380695674495</v>
      </c>
      <c r="BD10" s="32">
        <f t="shared" si="9"/>
        <v>0.36614555256064696</v>
      </c>
    </row>
    <row r="11" spans="1:56" x14ac:dyDescent="0.25">
      <c r="A11" s="10">
        <v>22.5</v>
      </c>
      <c r="B11" s="11">
        <v>9.9885797611397926</v>
      </c>
      <c r="C11" s="11">
        <v>4.235405599575484E-4</v>
      </c>
      <c r="D11" s="11">
        <v>0</v>
      </c>
      <c r="E11" s="11">
        <v>0.32552561974187977</v>
      </c>
      <c r="F11" s="11">
        <v>1.9018803229456893</v>
      </c>
      <c r="G11" s="12">
        <v>0.12472535106909324</v>
      </c>
      <c r="H11" s="12">
        <v>0.24050233984329186</v>
      </c>
      <c r="I11" s="12">
        <v>7.5796301324210678</v>
      </c>
      <c r="J11" s="12">
        <v>13.32</v>
      </c>
      <c r="K11" s="12">
        <v>10.75</v>
      </c>
      <c r="L11" s="15">
        <v>1.0960000000000001</v>
      </c>
      <c r="M11" s="15">
        <v>45.7</v>
      </c>
      <c r="N11" s="15">
        <v>32.083205858302009</v>
      </c>
      <c r="O11" s="15">
        <v>28.958274691157452</v>
      </c>
      <c r="P11" s="16">
        <v>277.73022533351946</v>
      </c>
      <c r="Q11" s="16">
        <v>237.48813596099885</v>
      </c>
      <c r="R11" s="21">
        <f t="shared" si="3"/>
        <v>193.06953656550436</v>
      </c>
      <c r="S11" s="21">
        <f t="shared" si="4"/>
        <v>5.2750051558349215E-3</v>
      </c>
      <c r="T11" s="21">
        <f t="shared" si="2"/>
        <v>0</v>
      </c>
      <c r="U11" s="21">
        <f t="shared" si="2"/>
        <v>11.892535974570007</v>
      </c>
      <c r="V11" s="21">
        <f t="shared" si="2"/>
        <v>35.329844643194505</v>
      </c>
      <c r="W11" s="21">
        <f t="shared" si="2"/>
        <v>2.9717170602549174</v>
      </c>
      <c r="X11" s="21">
        <f t="shared" si="2"/>
        <v>2.6359056446824791</v>
      </c>
      <c r="Y11" s="21">
        <f t="shared" si="2"/>
        <v>83.07274625133492</v>
      </c>
      <c r="Z11" s="21">
        <f t="shared" si="2"/>
        <v>139.03542857142858</v>
      </c>
      <c r="AA11" s="21">
        <f t="shared" si="5"/>
        <v>4.7128000000000005</v>
      </c>
      <c r="AC11" s="24">
        <f t="shared" si="6"/>
        <v>1158.4172193930262</v>
      </c>
      <c r="AD11" s="24">
        <f t="shared" si="7"/>
        <v>1283.8781136562905</v>
      </c>
      <c r="AF11" s="29">
        <f t="shared" si="10"/>
        <v>16.593925055638863</v>
      </c>
      <c r="AG11" s="29">
        <f t="shared" si="8"/>
        <v>14.270301383821669</v>
      </c>
      <c r="AH11" s="29">
        <f t="shared" si="8"/>
        <v>9.3136378873563768</v>
      </c>
      <c r="AI11" s="29">
        <f t="shared" si="8"/>
        <v>-2.3012190844386954E-3</v>
      </c>
      <c r="AJ11" s="29">
        <f t="shared" si="8"/>
        <v>0</v>
      </c>
      <c r="AK11" s="29">
        <f t="shared" si="8"/>
        <v>0.56097033461253598</v>
      </c>
      <c r="AL11" s="29">
        <f t="shared" si="8"/>
        <v>1.9935685033628425</v>
      </c>
      <c r="AM11" s="29">
        <f t="shared" si="8"/>
        <v>4.8483316492793201E-2</v>
      </c>
      <c r="AN11" s="29">
        <f t="shared" si="8"/>
        <v>0.19802569659804253</v>
      </c>
      <c r="AO11" s="29">
        <f t="shared" si="8"/>
        <v>6.4813036604290053</v>
      </c>
      <c r="AP11" s="29">
        <f t="shared" si="8"/>
        <v>9.5390628571428575</v>
      </c>
      <c r="AQ11" s="29">
        <f t="shared" si="8"/>
        <v>0.11744000000000003</v>
      </c>
      <c r="AS11" s="32">
        <f t="shared" si="11"/>
        <v>4.1705853663513777</v>
      </c>
      <c r="AT11" s="32">
        <f t="shared" si="9"/>
        <v>3.5865842424403507</v>
      </c>
      <c r="AU11" s="32">
        <f t="shared" si="9"/>
        <v>2.3408157955555384</v>
      </c>
      <c r="AV11" s="32">
        <f t="shared" si="9"/>
        <v>-5.7837013281358579E-4</v>
      </c>
      <c r="AW11" s="32">
        <f t="shared" si="9"/>
        <v>0</v>
      </c>
      <c r="AX11" s="32">
        <f t="shared" si="9"/>
        <v>0.14098982975081328</v>
      </c>
      <c r="AY11" s="32">
        <f t="shared" si="9"/>
        <v>0.50104767853695642</v>
      </c>
      <c r="AZ11" s="32">
        <f t="shared" si="9"/>
        <v>1.2185411805768874E-2</v>
      </c>
      <c r="BA11" s="32">
        <f t="shared" si="9"/>
        <v>4.9770206242596385E-2</v>
      </c>
      <c r="BB11" s="32">
        <f t="shared" si="9"/>
        <v>1.6289593999268634</v>
      </c>
      <c r="BC11" s="32">
        <f t="shared" si="9"/>
        <v>2.3974723175688286</v>
      </c>
      <c r="BD11" s="32">
        <f t="shared" si="9"/>
        <v>2.9516437116718613E-2</v>
      </c>
    </row>
    <row r="12" spans="1:56" x14ac:dyDescent="0.25">
      <c r="A12" s="10">
        <v>27</v>
      </c>
      <c r="B12" s="11">
        <v>8.9077749167347235</v>
      </c>
      <c r="C12" s="11">
        <v>1.7045993288493922E-2</v>
      </c>
      <c r="D12" s="11">
        <v>0</v>
      </c>
      <c r="E12" s="11">
        <v>6.9467906585393188E-2</v>
      </c>
      <c r="F12" s="11">
        <v>3.4420453856515274</v>
      </c>
      <c r="G12" s="12">
        <v>0.37993485026980267</v>
      </c>
      <c r="H12" s="12">
        <v>0.28727274261892333</v>
      </c>
      <c r="I12" s="12">
        <v>9.0556136312054996</v>
      </c>
      <c r="J12" s="12">
        <v>19.36</v>
      </c>
      <c r="K12" s="12">
        <v>23.25</v>
      </c>
      <c r="L12" s="15">
        <v>1.1399999999999999</v>
      </c>
      <c r="M12" s="15">
        <v>60.4</v>
      </c>
      <c r="N12" s="15">
        <v>36.614229383911059</v>
      </c>
      <c r="O12" s="15">
        <v>34.375081018117882</v>
      </c>
      <c r="P12" s="16">
        <v>433.92118204056709</v>
      </c>
      <c r="Q12" s="16">
        <v>379.97267569449633</v>
      </c>
      <c r="R12" s="21">
        <f t="shared" si="3"/>
        <v>279.13964774956895</v>
      </c>
      <c r="S12" s="21">
        <f t="shared" si="4"/>
        <v>0.22082309487367124</v>
      </c>
      <c r="T12" s="21">
        <f t="shared" si="2"/>
        <v>0</v>
      </c>
      <c r="U12" s="21">
        <f t="shared" si="2"/>
        <v>2.6397804502449409</v>
      </c>
      <c r="V12" s="21">
        <f t="shared" si="2"/>
        <v>66.507317621063407</v>
      </c>
      <c r="W12" s="21">
        <f t="shared" si="2"/>
        <v>9.4157767240777179</v>
      </c>
      <c r="X12" s="21">
        <f t="shared" si="2"/>
        <v>3.2749092658557255</v>
      </c>
      <c r="Y12" s="21">
        <f t="shared" si="2"/>
        <v>103.23399539574268</v>
      </c>
      <c r="Z12" s="21">
        <f t="shared" si="2"/>
        <v>210.19428571428566</v>
      </c>
      <c r="AA12" s="21">
        <f t="shared" si="5"/>
        <v>10.602</v>
      </c>
      <c r="AC12" s="24">
        <f t="shared" si="6"/>
        <v>1674.8378864974138</v>
      </c>
      <c r="AD12" s="24">
        <f t="shared" si="7"/>
        <v>2037.0235899088952</v>
      </c>
      <c r="AF12" s="29">
        <f t="shared" si="10"/>
        <v>34.709101490455026</v>
      </c>
      <c r="AG12" s="29">
        <f t="shared" si="8"/>
        <v>31.663231051888332</v>
      </c>
      <c r="AH12" s="29">
        <f t="shared" si="8"/>
        <v>19.126691374236575</v>
      </c>
      <c r="AI12" s="29">
        <f t="shared" si="8"/>
        <v>4.7899575492852516E-2</v>
      </c>
      <c r="AJ12" s="29">
        <f t="shared" si="8"/>
        <v>0</v>
      </c>
      <c r="AK12" s="29">
        <f t="shared" si="8"/>
        <v>-2.0561678942944592</v>
      </c>
      <c r="AL12" s="29">
        <f t="shared" si="8"/>
        <v>6.9283273284153113</v>
      </c>
      <c r="AM12" s="29">
        <f t="shared" si="8"/>
        <v>1.4320132586272889</v>
      </c>
      <c r="AN12" s="29">
        <f t="shared" si="8"/>
        <v>0.14200080470516585</v>
      </c>
      <c r="AO12" s="29">
        <f t="shared" si="8"/>
        <v>4.4802775876461691</v>
      </c>
      <c r="AP12" s="29">
        <f t="shared" si="8"/>
        <v>15.81307936507935</v>
      </c>
      <c r="AQ12" s="29">
        <f t="shared" si="8"/>
        <v>1.3087111111111112</v>
      </c>
      <c r="AS12" s="32">
        <f t="shared" si="11"/>
        <v>4.5327528260839216</v>
      </c>
      <c r="AT12" s="32">
        <f t="shared" si="9"/>
        <v>4.1349845968459693</v>
      </c>
      <c r="AU12" s="32">
        <f t="shared" si="9"/>
        <v>2.4978049173657602</v>
      </c>
      <c r="AV12" s="32">
        <f t="shared" si="9"/>
        <v>6.2553315084562001E-3</v>
      </c>
      <c r="AW12" s="32">
        <f t="shared" si="9"/>
        <v>0</v>
      </c>
      <c r="AX12" s="32">
        <f t="shared" si="9"/>
        <v>-0.26852037170507731</v>
      </c>
      <c r="AY12" s="32">
        <f t="shared" si="9"/>
        <v>0.90478848282906865</v>
      </c>
      <c r="AZ12" s="32">
        <f t="shared" si="9"/>
        <v>0.18701037671106233</v>
      </c>
      <c r="BA12" s="32">
        <f t="shared" si="9"/>
        <v>1.854425845654737E-2</v>
      </c>
      <c r="BB12" s="32">
        <f t="shared" si="9"/>
        <v>0.58509123039754596</v>
      </c>
      <c r="BC12" s="32">
        <f t="shared" si="9"/>
        <v>2.0650716124375568</v>
      </c>
      <c r="BD12" s="32">
        <f t="shared" si="9"/>
        <v>0.17090802506217659</v>
      </c>
    </row>
    <row r="13" spans="1:56" x14ac:dyDescent="0.25">
      <c r="A13" s="10">
        <v>31.5</v>
      </c>
      <c r="B13" s="11">
        <v>9.1327080544870274</v>
      </c>
      <c r="C13" s="11">
        <v>2.6820767593116617E-2</v>
      </c>
      <c r="D13" s="11">
        <v>2.5520012106769352E-2</v>
      </c>
      <c r="E13" s="11">
        <v>4.6758820545448949E-2</v>
      </c>
      <c r="F13" s="11">
        <v>6.222535640433752</v>
      </c>
      <c r="G13" s="12">
        <v>0.1774225147402983</v>
      </c>
      <c r="H13" s="12">
        <v>0.41109577416706405</v>
      </c>
      <c r="I13" s="12">
        <v>9.544773672505702</v>
      </c>
      <c r="J13" s="12">
        <v>24.92</v>
      </c>
      <c r="K13" s="12">
        <v>26.1</v>
      </c>
      <c r="L13" s="15">
        <v>1.194</v>
      </c>
      <c r="M13" s="15">
        <v>79.3</v>
      </c>
      <c r="N13" s="15">
        <v>40.474519250617661</v>
      </c>
      <c r="O13" s="15">
        <v>36.645211965961792</v>
      </c>
      <c r="P13" s="16">
        <v>600.59355150248871</v>
      </c>
      <c r="Q13" s="16">
        <v>533.70632700126021</v>
      </c>
      <c r="R13" s="21">
        <f t="shared" si="3"/>
        <v>379.97525879412495</v>
      </c>
      <c r="S13" s="21">
        <f t="shared" si="4"/>
        <v>0.36390905120660499</v>
      </c>
      <c r="T13" s="21">
        <f t="shared" si="2"/>
        <v>0.25822791911425935</v>
      </c>
      <c r="U13" s="21">
        <f t="shared" si="2"/>
        <v>1.861001057708868</v>
      </c>
      <c r="V13" s="21">
        <f t="shared" si="2"/>
        <v>125.92724668945593</v>
      </c>
      <c r="W13" s="21">
        <f t="shared" si="2"/>
        <v>4.6052713608677429</v>
      </c>
      <c r="X13" s="21">
        <f t="shared" si="2"/>
        <v>4.9084835435547447</v>
      </c>
      <c r="Y13" s="21">
        <f t="shared" si="2"/>
        <v>113.96459764971807</v>
      </c>
      <c r="Z13" s="21">
        <f t="shared" si="2"/>
        <v>283.37599999999998</v>
      </c>
      <c r="AA13" s="21">
        <f t="shared" si="5"/>
        <v>12.46536</v>
      </c>
      <c r="AC13" s="24">
        <f t="shared" si="6"/>
        <v>2279.8515527647496</v>
      </c>
      <c r="AD13" s="24">
        <f t="shared" si="7"/>
        <v>2647.922447762784</v>
      </c>
      <c r="AF13" s="29">
        <f t="shared" si="10"/>
        <v>37.038304324871469</v>
      </c>
      <c r="AG13" s="29">
        <f t="shared" si="8"/>
        <v>34.163033623725305</v>
      </c>
      <c r="AH13" s="29">
        <f t="shared" si="8"/>
        <v>22.407913565456891</v>
      </c>
      <c r="AI13" s="29">
        <f t="shared" si="8"/>
        <v>3.179687918509639E-2</v>
      </c>
      <c r="AJ13" s="29">
        <f t="shared" si="8"/>
        <v>5.7383982025390967E-2</v>
      </c>
      <c r="AK13" s="29">
        <f t="shared" si="8"/>
        <v>-0.17306208723023842</v>
      </c>
      <c r="AL13" s="29">
        <f t="shared" si="8"/>
        <v>13.204428681865004</v>
      </c>
      <c r="AM13" s="29">
        <f t="shared" si="8"/>
        <v>-1.0690011918244389</v>
      </c>
      <c r="AN13" s="29">
        <f t="shared" si="8"/>
        <v>0.36301650615533759</v>
      </c>
      <c r="AO13" s="29">
        <f t="shared" si="8"/>
        <v>2.384578278661198</v>
      </c>
      <c r="AP13" s="29">
        <f t="shared" si="8"/>
        <v>16.262603174603182</v>
      </c>
      <c r="AQ13" s="29">
        <f t="shared" si="8"/>
        <v>0.41408</v>
      </c>
      <c r="AS13" s="32">
        <f t="shared" si="11"/>
        <v>3.2113171446469355</v>
      </c>
      <c r="AT13" s="32">
        <f t="shared" si="9"/>
        <v>2.9620237100149565</v>
      </c>
      <c r="AU13" s="32">
        <f t="shared" si="9"/>
        <v>1.9428242820554142</v>
      </c>
      <c r="AV13" s="32">
        <f t="shared" si="9"/>
        <v>2.7568719771223398E-3</v>
      </c>
      <c r="AW13" s="32">
        <f t="shared" si="9"/>
        <v>4.9753402231890401E-3</v>
      </c>
      <c r="AX13" s="32">
        <f t="shared" si="9"/>
        <v>-1.500493227055358E-2</v>
      </c>
      <c r="AY13" s="32">
        <f t="shared" si="9"/>
        <v>1.1448582483530845</v>
      </c>
      <c r="AZ13" s="32">
        <f t="shared" si="9"/>
        <v>-9.2685178696169726E-2</v>
      </c>
      <c r="BA13" s="32">
        <f t="shared" si="9"/>
        <v>3.147447355530391E-2</v>
      </c>
      <c r="BB13" s="32">
        <f t="shared" si="9"/>
        <v>0.20674912765580439</v>
      </c>
      <c r="BC13" s="32">
        <f t="shared" si="9"/>
        <v>1.4100099165750377</v>
      </c>
      <c r="BD13" s="32">
        <f t="shared" si="9"/>
        <v>3.5901811043829897E-2</v>
      </c>
    </row>
    <row r="14" spans="1:56" x14ac:dyDescent="0.25">
      <c r="A14" s="10">
        <v>45.75</v>
      </c>
      <c r="B14" s="11">
        <v>20.945510678075287</v>
      </c>
      <c r="C14" s="11">
        <v>2.8837243990808975E-2</v>
      </c>
      <c r="D14" s="11">
        <v>0</v>
      </c>
      <c r="E14" s="11">
        <v>0.51922042133833002</v>
      </c>
      <c r="F14" s="11">
        <v>4.1572875350877885</v>
      </c>
      <c r="G14" s="12">
        <v>0.22065172813176029</v>
      </c>
      <c r="H14" s="12">
        <v>0.99458334180980246</v>
      </c>
      <c r="I14" s="12">
        <v>12.169650652167462</v>
      </c>
      <c r="J14" s="12">
        <v>38.31</v>
      </c>
      <c r="K14" s="12">
        <v>31</v>
      </c>
      <c r="L14" s="15">
        <v>1.3660000000000001</v>
      </c>
      <c r="M14" s="15">
        <v>152.80000000000001</v>
      </c>
      <c r="N14" s="15">
        <v>-22.720729617182734</v>
      </c>
      <c r="O14" s="15">
        <v>70.63487702163647</v>
      </c>
      <c r="P14" s="16">
        <v>1292.4273416529213</v>
      </c>
      <c r="Q14" s="16">
        <v>1292.293405115932</v>
      </c>
      <c r="R14" s="21">
        <f t="shared" si="3"/>
        <v>689.93573563193979</v>
      </c>
      <c r="S14" s="21">
        <f t="shared" si="4"/>
        <v>0.44763267376642113</v>
      </c>
      <c r="T14" s="21">
        <f t="shared" si="2"/>
        <v>0</v>
      </c>
      <c r="U14" s="21">
        <f t="shared" si="2"/>
        <v>23.641836518271965</v>
      </c>
      <c r="V14" s="21">
        <f t="shared" si="2"/>
        <v>96.25177581237152</v>
      </c>
      <c r="W14" s="21">
        <f t="shared" si="2"/>
        <v>6.5523969701735778</v>
      </c>
      <c r="X14" s="21">
        <f t="shared" si="2"/>
        <v>13.586008449121902</v>
      </c>
      <c r="Y14" s="21">
        <f t="shared" si="2"/>
        <v>166.23742790860754</v>
      </c>
      <c r="Z14" s="21">
        <f t="shared" si="2"/>
        <v>498.39485714285718</v>
      </c>
      <c r="AA14" s="21">
        <f t="shared" si="5"/>
        <v>16.938400000000001</v>
      </c>
      <c r="AC14" s="24">
        <f t="shared" si="6"/>
        <v>4139.614413791639</v>
      </c>
      <c r="AD14" s="24">
        <f t="shared" si="7"/>
        <v>4448.7776020800829</v>
      </c>
      <c r="AF14" s="29">
        <f t="shared" si="10"/>
        <v>48.549739659679481</v>
      </c>
      <c r="AG14" s="29">
        <f t="shared" si="8"/>
        <v>53.234180920327852</v>
      </c>
      <c r="AH14" s="29">
        <f t="shared" si="8"/>
        <v>21.751612409671218</v>
      </c>
      <c r="AI14" s="29">
        <f t="shared" si="8"/>
        <v>5.8753419340221852E-3</v>
      </c>
      <c r="AJ14" s="29">
        <f t="shared" si="8"/>
        <v>-1.8121257481702412E-2</v>
      </c>
      <c r="AK14" s="29">
        <f t="shared" si="8"/>
        <v>1.5284796814430244</v>
      </c>
      <c r="AL14" s="29">
        <f t="shared" si="8"/>
        <v>-2.0824891843568007</v>
      </c>
      <c r="AM14" s="29">
        <f t="shared" si="8"/>
        <v>0.13664039363549718</v>
      </c>
      <c r="AN14" s="29">
        <f t="shared" si="8"/>
        <v>0.60894911618015135</v>
      </c>
      <c r="AO14" s="29">
        <f t="shared" si="8"/>
        <v>3.6682687900975068</v>
      </c>
      <c r="AP14" s="29">
        <f t="shared" si="8"/>
        <v>15.089042606516294</v>
      </c>
      <c r="AQ14" s="29">
        <f t="shared" si="8"/>
        <v>0.31389754385964919</v>
      </c>
      <c r="AS14" s="32">
        <f t="shared" si="11"/>
        <v>3.3022810456675935</v>
      </c>
      <c r="AT14" s="32">
        <f t="shared" si="9"/>
        <v>3.6209097693851295</v>
      </c>
      <c r="AU14" s="32">
        <f t="shared" si="9"/>
        <v>1.4795123079273682</v>
      </c>
      <c r="AV14" s="32">
        <f t="shared" si="9"/>
        <v>3.9963201536280968E-4</v>
      </c>
      <c r="AW14" s="32">
        <f t="shared" si="9"/>
        <v>-1.2325809679920128E-3</v>
      </c>
      <c r="AX14" s="32">
        <f t="shared" si="9"/>
        <v>0.10396491342896448</v>
      </c>
      <c r="AY14" s="32">
        <f t="shared" si="9"/>
        <v>-0.14164781540570326</v>
      </c>
      <c r="AZ14" s="32">
        <f t="shared" si="9"/>
        <v>9.294076243004103E-3</v>
      </c>
      <c r="BA14" s="32">
        <f t="shared" si="9"/>
        <v>4.141981271647921E-2</v>
      </c>
      <c r="BB14" s="32">
        <f t="shared" si="9"/>
        <v>0.24951018441842177</v>
      </c>
      <c r="BC14" s="32">
        <f t="shared" si="9"/>
        <v>1.0263342243656113</v>
      </c>
      <c r="BD14" s="32">
        <f t="shared" si="9"/>
        <v>2.1350843828112403E-2</v>
      </c>
    </row>
    <row r="15" spans="1:56" x14ac:dyDescent="0.25">
      <c r="A15" s="10">
        <v>50</v>
      </c>
      <c r="B15" s="11">
        <v>5.0852780256178356</v>
      </c>
      <c r="C15" s="11">
        <v>9.0407011034460222E-2</v>
      </c>
      <c r="D15" s="11">
        <v>0</v>
      </c>
      <c r="E15" s="11">
        <v>0.29668775208906839</v>
      </c>
      <c r="F15" s="11">
        <v>4.1514317898847573</v>
      </c>
      <c r="G15" s="12">
        <v>0.10214334256619087</v>
      </c>
      <c r="H15" s="12">
        <v>1.1795146130270837</v>
      </c>
      <c r="I15" s="12">
        <v>9.6581112682682768</v>
      </c>
      <c r="J15" s="12">
        <v>41.875</v>
      </c>
      <c r="K15" s="12">
        <v>31</v>
      </c>
      <c r="L15" s="15">
        <v>1.401</v>
      </c>
      <c r="M15" s="15">
        <v>163.30000000000001</v>
      </c>
      <c r="N15" s="15">
        <v>-43.11229324797695</v>
      </c>
      <c r="O15" s="15">
        <v>63.177311174098648</v>
      </c>
      <c r="P15" s="16">
        <v>1473.3381365090866</v>
      </c>
      <c r="Q15" s="16">
        <v>1592.5226643253206</v>
      </c>
      <c r="R15" s="21">
        <f t="shared" si="3"/>
        <v>867.64180825616347</v>
      </c>
      <c r="S15" s="21">
        <f t="shared" si="4"/>
        <v>1.4393207097645315</v>
      </c>
      <c r="T15" s="21">
        <f t="shared" si="2"/>
        <v>0</v>
      </c>
      <c r="U15" s="21">
        <f t="shared" si="2"/>
        <v>13.855318022559494</v>
      </c>
      <c r="V15" s="21">
        <f t="shared" si="2"/>
        <v>98.57891419709398</v>
      </c>
      <c r="W15" s="21">
        <f t="shared" si="2"/>
        <v>3.1109309333746391</v>
      </c>
      <c r="X15" s="21">
        <f t="shared" si="2"/>
        <v>16.524999728509446</v>
      </c>
      <c r="Y15" s="21">
        <f t="shared" si="2"/>
        <v>135.31013886843857</v>
      </c>
      <c r="Z15" s="21">
        <f t="shared" si="2"/>
        <v>558.73214285714289</v>
      </c>
      <c r="AA15" s="21">
        <f t="shared" si="5"/>
        <v>17.372399999999999</v>
      </c>
      <c r="AC15" s="24">
        <f t="shared" si="6"/>
        <v>5205.8508495369806</v>
      </c>
      <c r="AD15" s="24">
        <f t="shared" si="7"/>
        <v>4827.2534176973322</v>
      </c>
      <c r="AF15" s="29">
        <f t="shared" si="10"/>
        <v>42.567245848509465</v>
      </c>
      <c r="AG15" s="29">
        <f t="shared" si="8"/>
        <v>70.642178637503207</v>
      </c>
      <c r="AH15" s="29">
        <f t="shared" si="8"/>
        <v>41.813193558640869</v>
      </c>
      <c r="AI15" s="29">
        <f t="shared" si="8"/>
        <v>0.23333836141132008</v>
      </c>
      <c r="AJ15" s="29">
        <f t="shared" si="8"/>
        <v>0</v>
      </c>
      <c r="AK15" s="29">
        <f t="shared" si="8"/>
        <v>-2.3027102342852874</v>
      </c>
      <c r="AL15" s="29">
        <f t="shared" si="8"/>
        <v>0.54756197287587294</v>
      </c>
      <c r="AM15" s="29">
        <f t="shared" si="8"/>
        <v>-0.80975671454092679</v>
      </c>
      <c r="AN15" s="29">
        <f t="shared" si="8"/>
        <v>0.69152735985589264</v>
      </c>
      <c r="AO15" s="29">
        <f t="shared" si="8"/>
        <v>-7.2770091859221111</v>
      </c>
      <c r="AP15" s="29">
        <f t="shared" si="8"/>
        <v>14.197008403361345</v>
      </c>
      <c r="AQ15" s="29">
        <f t="shared" si="8"/>
        <v>0.10211764705882294</v>
      </c>
      <c r="AS15" s="32">
        <f t="shared" si="11"/>
        <v>2.481273875777275</v>
      </c>
      <c r="AT15" s="32">
        <f t="shared" si="9"/>
        <v>4.1177809108212697</v>
      </c>
      <c r="AU15" s="32">
        <f t="shared" si="9"/>
        <v>2.4373196520419733</v>
      </c>
      <c r="AV15" s="32">
        <f t="shared" si="9"/>
        <v>1.3601452686111666E-2</v>
      </c>
      <c r="AW15" s="32">
        <f t="shared" si="9"/>
        <v>0</v>
      </c>
      <c r="AX15" s="32">
        <f t="shared" si="9"/>
        <v>-0.13422655457088073</v>
      </c>
      <c r="AY15" s="32">
        <f t="shared" si="9"/>
        <v>3.1917761921953024E-2</v>
      </c>
      <c r="AZ15" s="32">
        <f t="shared" si="9"/>
        <v>-4.7201272750325075E-2</v>
      </c>
      <c r="BA15" s="32">
        <f t="shared" si="9"/>
        <v>4.0309602798879227E-2</v>
      </c>
      <c r="BB15" s="32">
        <f t="shared" si="9"/>
        <v>-0.42418184279714322</v>
      </c>
      <c r="BC15" s="32">
        <f t="shared" si="9"/>
        <v>0.82755333034271106</v>
      </c>
      <c r="BD15" s="32">
        <f t="shared" si="9"/>
        <v>5.9525074937817214E-3</v>
      </c>
    </row>
    <row r="16" spans="1:56" x14ac:dyDescent="0.25">
      <c r="A16" s="10">
        <v>56.5</v>
      </c>
      <c r="B16" s="9">
        <v>0.87013897753897462</v>
      </c>
      <c r="C16" s="9">
        <v>4.3022150102783058E-3</v>
      </c>
      <c r="D16" s="9">
        <v>0</v>
      </c>
      <c r="E16" s="9">
        <v>0.20424938457754288</v>
      </c>
      <c r="F16" s="9">
        <v>4.8910275630380973</v>
      </c>
      <c r="G16" s="9">
        <v>6.6197725884551903E-2</v>
      </c>
      <c r="H16" s="9">
        <v>1.5588100144337318</v>
      </c>
      <c r="I16" s="9">
        <v>8.74090781793765</v>
      </c>
      <c r="J16" s="12">
        <v>46.5</v>
      </c>
      <c r="K16" s="12">
        <v>49</v>
      </c>
      <c r="L16" s="15">
        <v>1.4490000000000001</v>
      </c>
      <c r="M16" s="15">
        <v>182.2</v>
      </c>
      <c r="N16" s="15">
        <v>52.786836484480574</v>
      </c>
      <c r="O16" s="15">
        <v>51.097769312078711</v>
      </c>
      <c r="P16" s="16">
        <v>1829.7816381663965</v>
      </c>
      <c r="Q16" s="16">
        <v>1945.5303319233299</v>
      </c>
      <c r="R16" s="21">
        <f t="shared" si="3"/>
        <v>1005.2176034530333</v>
      </c>
      <c r="S16" s="21">
        <f t="shared" si="4"/>
        <v>7.0839881248787109E-2</v>
      </c>
      <c r="T16" s="21">
        <f t="shared" si="2"/>
        <v>0</v>
      </c>
      <c r="U16" s="21">
        <f t="shared" si="2"/>
        <v>9.8652452750953223</v>
      </c>
      <c r="V16" s="21">
        <f t="shared" si="2"/>
        <v>120.12032099732548</v>
      </c>
      <c r="W16" s="21">
        <f t="shared" si="2"/>
        <v>2.0852283653633852</v>
      </c>
      <c r="X16" s="21">
        <f t="shared" si="2"/>
        <v>22.587157109144773</v>
      </c>
      <c r="Y16" s="21">
        <f t="shared" si="2"/>
        <v>126.65575428191654</v>
      </c>
      <c r="Z16" s="21">
        <f t="shared" si="2"/>
        <v>641.70000000000005</v>
      </c>
      <c r="AA16" s="21">
        <f t="shared" si="5"/>
        <v>28.400400000000005</v>
      </c>
      <c r="AC16" s="24">
        <f t="shared" si="6"/>
        <v>6031.3056207181999</v>
      </c>
      <c r="AD16" s="24">
        <f t="shared" si="7"/>
        <v>5914.9076411317956</v>
      </c>
      <c r="AF16" s="29">
        <f t="shared" si="10"/>
        <v>54.837461793432304</v>
      </c>
      <c r="AG16" s="29">
        <f t="shared" si="8"/>
        <v>54.308871938155264</v>
      </c>
      <c r="AH16" s="29">
        <f t="shared" si="8"/>
        <v>21.165506953364595</v>
      </c>
      <c r="AI16" s="29">
        <f t="shared" si="8"/>
        <v>-0.21053551207934529</v>
      </c>
      <c r="AJ16" s="29">
        <f t="shared" si="8"/>
        <v>0</v>
      </c>
      <c r="AK16" s="29">
        <f t="shared" si="8"/>
        <v>-0.61385734576371875</v>
      </c>
      <c r="AL16" s="29">
        <f t="shared" si="8"/>
        <v>3.3140625846509999</v>
      </c>
      <c r="AM16" s="29">
        <f t="shared" si="8"/>
        <v>-0.15780039507865445</v>
      </c>
      <c r="AN16" s="29">
        <f t="shared" si="8"/>
        <v>0.93263959702081956</v>
      </c>
      <c r="AO16" s="29">
        <f t="shared" si="8"/>
        <v>-1.3314437825418504</v>
      </c>
      <c r="AP16" s="29">
        <f t="shared" si="8"/>
        <v>12.764285714285716</v>
      </c>
      <c r="AQ16" s="29">
        <f t="shared" si="8"/>
        <v>1.6966153846153855</v>
      </c>
      <c r="AS16" s="32">
        <f t="shared" si="11"/>
        <v>2.396071981326565</v>
      </c>
      <c r="AT16" s="32">
        <f t="shared" si="9"/>
        <v>2.3729757383492056</v>
      </c>
      <c r="AU16" s="32">
        <f t="shared" si="9"/>
        <v>0.92480717602438978</v>
      </c>
      <c r="AV16" s="32">
        <f t="shared" si="9"/>
        <v>-9.1991537366883942E-3</v>
      </c>
      <c r="AW16" s="32">
        <f t="shared" si="9"/>
        <v>0</v>
      </c>
      <c r="AX16" s="32">
        <f t="shared" si="9"/>
        <v>-2.6821926810844811E-2</v>
      </c>
      <c r="AY16" s="32">
        <f t="shared" si="9"/>
        <v>0.14480488782206899</v>
      </c>
      <c r="AZ16" s="32">
        <f t="shared" si="9"/>
        <v>-6.8949417592393059E-3</v>
      </c>
      <c r="BA16" s="32">
        <f t="shared" si="9"/>
        <v>4.0750821318373334E-2</v>
      </c>
      <c r="BB16" s="32">
        <f t="shared" si="9"/>
        <v>-5.8176199950269604E-2</v>
      </c>
      <c r="BC16" s="32">
        <f t="shared" si="9"/>
        <v>0.55772361377436885</v>
      </c>
      <c r="BD16" s="32">
        <f t="shared" si="9"/>
        <v>7.4132034073309275E-2</v>
      </c>
    </row>
    <row r="19" spans="1:10" x14ac:dyDescent="0.25">
      <c r="A19" t="s">
        <v>27</v>
      </c>
      <c r="B19">
        <v>180</v>
      </c>
      <c r="C19">
        <v>88</v>
      </c>
      <c r="D19">
        <v>118</v>
      </c>
      <c r="E19">
        <v>30</v>
      </c>
      <c r="F19">
        <v>59</v>
      </c>
      <c r="G19">
        <v>46</v>
      </c>
      <c r="H19">
        <v>100</v>
      </c>
      <c r="I19">
        <v>100</v>
      </c>
      <c r="J19" s="12">
        <v>105</v>
      </c>
    </row>
    <row r="20" spans="1:10" x14ac:dyDescent="0.25">
      <c r="A20" t="s">
        <v>34</v>
      </c>
      <c r="B20">
        <v>6</v>
      </c>
      <c r="C20">
        <v>3</v>
      </c>
      <c r="D20">
        <v>4</v>
      </c>
      <c r="E20">
        <v>1</v>
      </c>
      <c r="F20">
        <v>2</v>
      </c>
      <c r="G20">
        <v>2</v>
      </c>
      <c r="H20">
        <v>4</v>
      </c>
      <c r="I20">
        <v>4</v>
      </c>
      <c r="J20" s="12">
        <v>3</v>
      </c>
    </row>
  </sheetData>
  <printOptions heading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Van Dien</dc:creator>
  <cp:lastModifiedBy>Stephen Van Dien</cp:lastModifiedBy>
  <dcterms:created xsi:type="dcterms:W3CDTF">2018-11-24T00:55:23Z</dcterms:created>
  <dcterms:modified xsi:type="dcterms:W3CDTF">2018-11-24T05:51:24Z</dcterms:modified>
</cp:coreProperties>
</file>